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1" documentId="8_{C37DB77F-3944-430D-BDA9-77AD0A1C0928}" xr6:coauthVersionLast="47" xr6:coauthVersionMax="47" xr10:uidLastSave="{7CA808D9-9492-41C0-A87E-C64950AAEAAD}"/>
  <workbookProtection workbookAlgorithmName="SHA-512" workbookHashValue="qAjFLAsnLfTXj9Qf1wweU0uZFfJFCYwO6rFms5clXY3YWINowRTTSzMtLsDgqtK8ZmqlXZ37AlJATY4vh0sRmQ==" workbookSaltValue="zJB8zyVSeAzFXdZxF9XTEw==" workbookSpinCount="100000" lockStructure="1"/>
  <bookViews>
    <workbookView xWindow="-120" yWindow="-120" windowWidth="29040" windowHeight="15720" firstSheet="1" activeTab="6" xr2:uid="{00000000-000D-0000-FFFF-FFFF00000000}"/>
  </bookViews>
  <sheets>
    <sheet name="03 Revenue" sheetId="3" state="hidden" r:id="rId1"/>
    <sheet name="03 Expenses" sheetId="2" r:id="rId2"/>
    <sheet name="08 Expenses" sheetId="5" r:id="rId3"/>
    <sheet name="03 Grants" sheetId="6" r:id="rId4"/>
    <sheet name="Summary" sheetId="1" r:id="rId5"/>
    <sheet name="Grants updated" sheetId="8" r:id="rId6"/>
    <sheet name="Grants worksheet (Susan)" sheetId="4" r:id="rId7"/>
    <sheet name="03 Sinking" sheetId="7" state="hidden" r:id="rId8"/>
  </sheets>
  <definedNames>
    <definedName name="_xlnm.Print_Area" localSheetId="1">'03 Expenses'!$A$1:$P$317</definedName>
    <definedName name="_xlnm.Print_Area" localSheetId="4">Summary!$A$1:$J$34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41" i="6"/>
  <c r="A41" i="6"/>
  <c r="D40" i="6"/>
  <c r="A40" i="6"/>
  <c r="D39" i="6"/>
  <c r="A39" i="6"/>
  <c r="D172" i="5"/>
  <c r="A172" i="5"/>
  <c r="D148" i="5"/>
  <c r="A148" i="5"/>
  <c r="D64" i="5"/>
  <c r="A64" i="5"/>
  <c r="G31" i="8" l="1"/>
  <c r="G309" i="2" l="1"/>
  <c r="F309" i="2"/>
  <c r="E3" i="1" l="1"/>
  <c r="D108" i="2"/>
  <c r="A108" i="2"/>
  <c r="D82" i="2"/>
  <c r="A82" i="2"/>
  <c r="D55" i="2"/>
  <c r="A55" i="2"/>
  <c r="D54" i="2"/>
  <c r="A54" i="2"/>
  <c r="D104" i="5"/>
  <c r="A104" i="5"/>
  <c r="D103" i="5"/>
  <c r="A103" i="5"/>
  <c r="D63" i="5"/>
  <c r="A63" i="5"/>
  <c r="D38" i="6"/>
  <c r="A38" i="6"/>
  <c r="D37" i="6"/>
  <c r="A37" i="6"/>
  <c r="I27" i="8" l="1"/>
  <c r="M27" i="8"/>
  <c r="I28" i="8"/>
  <c r="M28" i="8"/>
  <c r="E6" i="1" l="1"/>
  <c r="G17" i="8" l="1"/>
  <c r="M12" i="8"/>
  <c r="I12" i="8"/>
  <c r="I10" i="8"/>
  <c r="I17" i="8" s="1"/>
  <c r="I9" i="8"/>
  <c r="I7" i="8"/>
  <c r="I6" i="8"/>
  <c r="I4" i="8"/>
  <c r="E4" i="1" l="1"/>
  <c r="D36" i="6"/>
  <c r="A36" i="6"/>
  <c r="E25" i="1" l="1"/>
  <c r="D62" i="6"/>
  <c r="A62" i="6"/>
  <c r="G60" i="6"/>
  <c r="E26" i="1" s="1"/>
  <c r="A57" i="6"/>
  <c r="D57" i="6"/>
  <c r="A58" i="6"/>
  <c r="D58" i="6"/>
  <c r="F182" i="5" l="1"/>
  <c r="F314" i="2" s="1"/>
  <c r="G176" i="5"/>
  <c r="F176" i="5"/>
  <c r="D62" i="5"/>
  <c r="A62" i="5"/>
  <c r="D61" i="5"/>
  <c r="A61" i="5"/>
  <c r="C33" i="1" l="1"/>
  <c r="I27" i="1" l="1"/>
  <c r="I26" i="1"/>
  <c r="I25" i="1"/>
  <c r="I6" i="1" l="1"/>
  <c r="I5" i="1"/>
  <c r="I4" i="1"/>
  <c r="I3" i="1"/>
  <c r="B5" i="1"/>
  <c r="C5" i="1" s="1"/>
  <c r="D5" i="1" s="1"/>
  <c r="B4" i="1"/>
  <c r="C4" i="1" s="1"/>
  <c r="D4" i="1" s="1"/>
  <c r="B3" i="1"/>
  <c r="C3" i="1" s="1"/>
  <c r="D3" i="1" s="1"/>
  <c r="I8" i="1" l="1"/>
  <c r="G8" i="1"/>
  <c r="E8" i="1"/>
  <c r="D8" i="1"/>
  <c r="K3" i="1" s="1"/>
  <c r="C8" i="1"/>
  <c r="B8" i="1"/>
  <c r="K5" i="1" l="1"/>
  <c r="K4" i="1"/>
  <c r="C28" i="1"/>
  <c r="F626" i="7" l="1"/>
  <c r="G49" i="6"/>
  <c r="G623" i="7"/>
  <c r="F623" i="7"/>
  <c r="G629" i="7" s="1"/>
  <c r="F178" i="5"/>
  <c r="D619" i="7"/>
  <c r="A619" i="7"/>
  <c r="D503" i="7"/>
  <c r="A503" i="7"/>
  <c r="D620" i="7"/>
  <c r="A620" i="7"/>
  <c r="D618" i="7"/>
  <c r="A618" i="7"/>
  <c r="D502" i="7"/>
  <c r="A502" i="7"/>
  <c r="D500" i="7"/>
  <c r="A500" i="7"/>
  <c r="D501" i="7"/>
  <c r="A501" i="7"/>
  <c r="D617" i="7"/>
  <c r="A617" i="7"/>
  <c r="D616" i="7"/>
  <c r="A616" i="7"/>
  <c r="D499" i="7"/>
  <c r="A499" i="7"/>
  <c r="D496" i="7"/>
  <c r="A496" i="7"/>
  <c r="D498" i="7"/>
  <c r="A498" i="7"/>
  <c r="D615" i="7"/>
  <c r="A615" i="7"/>
  <c r="D497" i="7"/>
  <c r="A497" i="7"/>
  <c r="D494" i="7"/>
  <c r="A494" i="7"/>
  <c r="D613" i="7"/>
  <c r="A613" i="7"/>
  <c r="D495" i="7"/>
  <c r="A495" i="7"/>
  <c r="D491" i="7"/>
  <c r="A491" i="7"/>
  <c r="D614" i="7"/>
  <c r="A614" i="7"/>
  <c r="D493" i="7"/>
  <c r="A493" i="7"/>
  <c r="D492" i="7"/>
  <c r="A492" i="7"/>
  <c r="D610" i="7"/>
  <c r="A610" i="7"/>
  <c r="D609" i="7"/>
  <c r="A609" i="7"/>
  <c r="D608" i="7"/>
  <c r="A608" i="7"/>
  <c r="D490" i="7"/>
  <c r="A490" i="7"/>
  <c r="D489" i="7"/>
  <c r="A489" i="7"/>
  <c r="D486" i="7"/>
  <c r="A486" i="7"/>
  <c r="D485" i="7"/>
  <c r="A485" i="7"/>
  <c r="D484" i="7"/>
  <c r="A484" i="7"/>
  <c r="D487" i="7"/>
  <c r="A487" i="7"/>
  <c r="D612" i="7"/>
  <c r="A612" i="7"/>
  <c r="D611" i="7"/>
  <c r="A611" i="7"/>
  <c r="D488" i="7"/>
  <c r="A488" i="7"/>
  <c r="D606" i="7"/>
  <c r="A606" i="7"/>
  <c r="D605" i="7"/>
  <c r="A605" i="7"/>
  <c r="D481" i="7"/>
  <c r="A481" i="7"/>
  <c r="D483" i="7"/>
  <c r="A483" i="7"/>
  <c r="N607" i="7"/>
  <c r="D607" i="7"/>
  <c r="A607" i="7"/>
  <c r="D482" i="7"/>
  <c r="A482" i="7"/>
  <c r="N604" i="7"/>
  <c r="D604" i="7"/>
  <c r="A604" i="7"/>
  <c r="D479" i="7"/>
  <c r="A479" i="7"/>
  <c r="D478" i="7"/>
  <c r="A478" i="7"/>
  <c r="D477" i="7"/>
  <c r="A477" i="7"/>
  <c r="D476" i="7"/>
  <c r="A476" i="7"/>
  <c r="D475" i="7"/>
  <c r="A475" i="7"/>
  <c r="D474" i="7"/>
  <c r="A474" i="7"/>
  <c r="D599" i="7"/>
  <c r="A599" i="7"/>
  <c r="D480" i="7"/>
  <c r="A480" i="7"/>
  <c r="D603" i="7"/>
  <c r="A603" i="7"/>
  <c r="D597" i="7"/>
  <c r="A597" i="7"/>
  <c r="D472" i="7"/>
  <c r="A472" i="7"/>
  <c r="D602" i="7"/>
  <c r="A602" i="7"/>
  <c r="D601" i="7"/>
  <c r="A601" i="7"/>
  <c r="D600" i="7"/>
  <c r="A600" i="7"/>
  <c r="D473" i="7"/>
  <c r="A473" i="7"/>
  <c r="D598" i="7"/>
  <c r="A598" i="7"/>
  <c r="D596" i="7"/>
  <c r="A596" i="7"/>
  <c r="D595" i="7"/>
  <c r="A595" i="7"/>
  <c r="D594" i="7"/>
  <c r="A594" i="7"/>
  <c r="D471" i="7"/>
  <c r="A471" i="7"/>
  <c r="D593" i="7"/>
  <c r="A593" i="7"/>
  <c r="D466" i="7"/>
  <c r="A466" i="7"/>
  <c r="D590" i="7"/>
  <c r="A590" i="7"/>
  <c r="D589" i="7"/>
  <c r="A589" i="7"/>
  <c r="D470" i="7"/>
  <c r="A470" i="7"/>
  <c r="D592" i="7"/>
  <c r="A592" i="7"/>
  <c r="D469" i="7"/>
  <c r="A469" i="7"/>
  <c r="D468" i="7"/>
  <c r="A468" i="7"/>
  <c r="D467" i="7"/>
  <c r="A467" i="7"/>
  <c r="D591" i="7"/>
  <c r="A591" i="7"/>
  <c r="D588" i="7"/>
  <c r="A588" i="7"/>
  <c r="D465" i="7"/>
  <c r="A465" i="7"/>
  <c r="D464" i="7"/>
  <c r="A464" i="7"/>
  <c r="D585" i="7"/>
  <c r="A585" i="7"/>
  <c r="D463" i="7"/>
  <c r="A463" i="7"/>
  <c r="D462" i="7"/>
  <c r="A462" i="7"/>
  <c r="D461" i="7"/>
  <c r="A461" i="7"/>
  <c r="D587" i="7"/>
  <c r="A587" i="7"/>
  <c r="D586" i="7"/>
  <c r="A586" i="7"/>
  <c r="D460" i="7"/>
  <c r="A460" i="7"/>
  <c r="D459" i="7"/>
  <c r="A459" i="7"/>
  <c r="D584" i="7"/>
  <c r="A584" i="7"/>
  <c r="D458" i="7"/>
  <c r="A458" i="7"/>
  <c r="D581" i="7"/>
  <c r="A581" i="7"/>
  <c r="D580" i="7"/>
  <c r="A580" i="7"/>
  <c r="D576" i="7"/>
  <c r="A576" i="7"/>
  <c r="D457" i="7"/>
  <c r="A457" i="7"/>
  <c r="D583" i="7"/>
  <c r="A583" i="7"/>
  <c r="D582" i="7"/>
  <c r="A582" i="7"/>
  <c r="D579" i="7"/>
  <c r="A579" i="7"/>
  <c r="D578" i="7"/>
  <c r="A578" i="7"/>
  <c r="D577" i="7"/>
  <c r="A577" i="7"/>
  <c r="D456" i="7"/>
  <c r="A456" i="7"/>
  <c r="D575" i="7"/>
  <c r="A575" i="7"/>
  <c r="D455" i="7"/>
  <c r="A455" i="7"/>
  <c r="D574" i="7"/>
  <c r="A574" i="7"/>
  <c r="D454" i="7"/>
  <c r="A454" i="7"/>
  <c r="D573" i="7"/>
  <c r="A573" i="7"/>
  <c r="D453" i="7"/>
  <c r="A453" i="7"/>
  <c r="D452" i="7"/>
  <c r="A452" i="7"/>
  <c r="D451" i="7"/>
  <c r="A451" i="7"/>
  <c r="D450" i="7"/>
  <c r="A450" i="7"/>
  <c r="D570" i="7"/>
  <c r="A570" i="7"/>
  <c r="D445" i="7"/>
  <c r="A445" i="7"/>
  <c r="D444" i="7"/>
  <c r="A444" i="7"/>
  <c r="D568" i="7"/>
  <c r="A568" i="7"/>
  <c r="D437" i="7"/>
  <c r="A437" i="7"/>
  <c r="D436" i="7"/>
  <c r="A436" i="7"/>
  <c r="D566" i="7"/>
  <c r="A566" i="7"/>
  <c r="D449" i="7"/>
  <c r="A449" i="7"/>
  <c r="D572" i="7"/>
  <c r="A572" i="7"/>
  <c r="D448" i="7"/>
  <c r="A448" i="7"/>
  <c r="D447" i="7"/>
  <c r="A447" i="7"/>
  <c r="D446" i="7"/>
  <c r="A446" i="7"/>
  <c r="D571" i="7"/>
  <c r="A571" i="7"/>
  <c r="D569" i="7"/>
  <c r="A569" i="7"/>
  <c r="D443" i="7"/>
  <c r="A443" i="7"/>
  <c r="D442" i="7"/>
  <c r="A442" i="7"/>
  <c r="D441" i="7"/>
  <c r="A441" i="7"/>
  <c r="D440" i="7"/>
  <c r="A440" i="7"/>
  <c r="D439" i="7"/>
  <c r="A439" i="7"/>
  <c r="D438" i="7"/>
  <c r="A438" i="7"/>
  <c r="D567" i="7"/>
  <c r="A567" i="7"/>
  <c r="D565" i="7"/>
  <c r="A565" i="7"/>
  <c r="D435" i="7"/>
  <c r="A435" i="7"/>
  <c r="D434" i="7"/>
  <c r="A434" i="7"/>
  <c r="D433" i="7"/>
  <c r="A433" i="7"/>
  <c r="D432" i="7"/>
  <c r="A432" i="7"/>
  <c r="D564" i="7"/>
  <c r="A564" i="7"/>
  <c r="D563" i="7"/>
  <c r="A563" i="7"/>
  <c r="D431" i="7"/>
  <c r="A431" i="7"/>
  <c r="D561" i="7"/>
  <c r="A561" i="7"/>
  <c r="D425" i="7"/>
  <c r="A425" i="7"/>
  <c r="D560" i="7"/>
  <c r="A560" i="7"/>
  <c r="D419" i="7"/>
  <c r="A419" i="7"/>
  <c r="D413" i="7"/>
  <c r="A413" i="7"/>
  <c r="D406" i="7"/>
  <c r="A406" i="7"/>
  <c r="D562" i="7"/>
  <c r="A562" i="7"/>
  <c r="D430" i="7"/>
  <c r="A430" i="7"/>
  <c r="D429" i="7"/>
  <c r="A429" i="7"/>
  <c r="D428" i="7"/>
  <c r="A428" i="7"/>
  <c r="D427" i="7"/>
  <c r="A427" i="7"/>
  <c r="D426" i="7"/>
  <c r="A426" i="7"/>
  <c r="D424" i="7"/>
  <c r="A424" i="7"/>
  <c r="D423" i="7"/>
  <c r="A423" i="7"/>
  <c r="D559" i="7"/>
  <c r="A559" i="7"/>
  <c r="D422" i="7"/>
  <c r="A422" i="7"/>
  <c r="D421" i="7"/>
  <c r="A421" i="7"/>
  <c r="D420" i="7"/>
  <c r="A420" i="7"/>
  <c r="D418" i="7"/>
  <c r="A418" i="7"/>
  <c r="D417" i="7"/>
  <c r="A417" i="7"/>
  <c r="D416" i="7"/>
  <c r="A416" i="7"/>
  <c r="D415" i="7"/>
  <c r="A415" i="7"/>
  <c r="D414" i="7"/>
  <c r="A414" i="7"/>
  <c r="D412" i="7"/>
  <c r="A412" i="7"/>
  <c r="D411" i="7"/>
  <c r="A411" i="7"/>
  <c r="D410" i="7"/>
  <c r="A410" i="7"/>
  <c r="D558" i="7"/>
  <c r="A558" i="7"/>
  <c r="D409" i="7"/>
  <c r="A409" i="7"/>
  <c r="D408" i="7"/>
  <c r="A408" i="7"/>
  <c r="D407" i="7"/>
  <c r="A407" i="7"/>
  <c r="D399" i="7"/>
  <c r="A399" i="7"/>
  <c r="D402" i="7"/>
  <c r="A402" i="7"/>
  <c r="D556" i="7"/>
  <c r="A556" i="7"/>
  <c r="D398" i="7"/>
  <c r="A398" i="7"/>
  <c r="D405" i="7"/>
  <c r="A405" i="7"/>
  <c r="D404" i="7"/>
  <c r="A404" i="7"/>
  <c r="D403" i="7"/>
  <c r="A403" i="7"/>
  <c r="D557" i="7"/>
  <c r="A557" i="7"/>
  <c r="D555" i="7"/>
  <c r="A555" i="7"/>
  <c r="D554" i="7"/>
  <c r="A554" i="7"/>
  <c r="D401" i="7"/>
  <c r="A401" i="7"/>
  <c r="D553" i="7"/>
  <c r="A553" i="7"/>
  <c r="D400" i="7"/>
  <c r="A400" i="7"/>
  <c r="D397" i="7"/>
  <c r="A397" i="7"/>
  <c r="D390" i="7"/>
  <c r="A390" i="7"/>
  <c r="D396" i="7"/>
  <c r="A396" i="7"/>
  <c r="D395" i="7"/>
  <c r="A395" i="7"/>
  <c r="D394" i="7"/>
  <c r="A394" i="7"/>
  <c r="D393" i="7"/>
  <c r="A393" i="7"/>
  <c r="D392" i="7"/>
  <c r="A392" i="7"/>
  <c r="D391" i="7"/>
  <c r="A391" i="7"/>
  <c r="D552" i="7"/>
  <c r="A552" i="7"/>
  <c r="D389" i="7"/>
  <c r="A389" i="7"/>
  <c r="D380" i="7"/>
  <c r="A380" i="7"/>
  <c r="D388" i="7"/>
  <c r="A388" i="7"/>
  <c r="D551" i="7"/>
  <c r="A551" i="7"/>
  <c r="D550" i="7"/>
  <c r="A550" i="7"/>
  <c r="D549" i="7"/>
  <c r="A549" i="7"/>
  <c r="D387" i="7"/>
  <c r="A387" i="7"/>
  <c r="D386" i="7"/>
  <c r="A386" i="7"/>
  <c r="D385" i="7"/>
  <c r="A385" i="7"/>
  <c r="D548" i="7"/>
  <c r="A548" i="7"/>
  <c r="D547" i="7"/>
  <c r="A547" i="7"/>
  <c r="D546" i="7"/>
  <c r="A546" i="7"/>
  <c r="D545" i="7"/>
  <c r="A545" i="7"/>
  <c r="D384" i="7"/>
  <c r="A384" i="7"/>
  <c r="D544" i="7"/>
  <c r="A544" i="7"/>
  <c r="D543" i="7"/>
  <c r="A543" i="7"/>
  <c r="D383" i="7"/>
  <c r="A383" i="7"/>
  <c r="D382" i="7"/>
  <c r="A382" i="7"/>
  <c r="D381" i="7"/>
  <c r="A381" i="7"/>
  <c r="D379" i="7"/>
  <c r="A379" i="7"/>
  <c r="D369" i="7"/>
  <c r="A369" i="7"/>
  <c r="D378" i="7"/>
  <c r="A378" i="7"/>
  <c r="D377" i="7"/>
  <c r="A377" i="7"/>
  <c r="D376" i="7"/>
  <c r="A376" i="7"/>
  <c r="D375" i="7"/>
  <c r="A375" i="7"/>
  <c r="D374" i="7"/>
  <c r="A374" i="7"/>
  <c r="D373" i="7"/>
  <c r="A373" i="7"/>
  <c r="D372" i="7"/>
  <c r="A372" i="7"/>
  <c r="D371" i="7"/>
  <c r="A371" i="7"/>
  <c r="D542" i="7"/>
  <c r="A542" i="7"/>
  <c r="D370" i="7"/>
  <c r="A370" i="7"/>
  <c r="D541" i="7"/>
  <c r="A541" i="7"/>
  <c r="D365" i="7"/>
  <c r="A365" i="7"/>
  <c r="D368" i="7"/>
  <c r="A368" i="7"/>
  <c r="D362" i="7"/>
  <c r="A362" i="7"/>
  <c r="D367" i="7"/>
  <c r="A367" i="7"/>
  <c r="D366" i="7"/>
  <c r="A366" i="7"/>
  <c r="D364" i="7"/>
  <c r="A364" i="7"/>
  <c r="D540" i="7"/>
  <c r="A540" i="7"/>
  <c r="D363" i="7"/>
  <c r="A363" i="7"/>
  <c r="D361" i="7"/>
  <c r="A361" i="7"/>
  <c r="D359" i="7"/>
  <c r="A359" i="7"/>
  <c r="D358" i="7"/>
  <c r="A358" i="7"/>
  <c r="D357" i="7"/>
  <c r="A357" i="7"/>
  <c r="D356" i="7"/>
  <c r="A356" i="7"/>
  <c r="D355" i="7"/>
  <c r="A355" i="7"/>
  <c r="D354" i="7"/>
  <c r="A354" i="7"/>
  <c r="D351" i="7"/>
  <c r="A351" i="7"/>
  <c r="D360" i="7"/>
  <c r="A360" i="7"/>
  <c r="D347" i="7"/>
  <c r="A347" i="7"/>
  <c r="D353" i="7"/>
  <c r="A353" i="7"/>
  <c r="D352" i="7"/>
  <c r="A352" i="7"/>
  <c r="D350" i="7"/>
  <c r="A350" i="7"/>
  <c r="D539" i="7"/>
  <c r="A539" i="7"/>
  <c r="D349" i="7"/>
  <c r="A349" i="7"/>
  <c r="D348" i="7"/>
  <c r="A348" i="7"/>
  <c r="D346" i="7"/>
  <c r="A346" i="7"/>
  <c r="D342" i="7"/>
  <c r="A342" i="7"/>
  <c r="D341" i="7"/>
  <c r="A341" i="7"/>
  <c r="D338" i="7"/>
  <c r="A338" i="7"/>
  <c r="D345" i="7"/>
  <c r="A345" i="7"/>
  <c r="D538" i="7"/>
  <c r="A538" i="7"/>
  <c r="D344" i="7"/>
  <c r="A344" i="7"/>
  <c r="D343" i="7"/>
  <c r="A343" i="7"/>
  <c r="D340" i="7"/>
  <c r="A340" i="7"/>
  <c r="D339" i="7"/>
  <c r="A339" i="7"/>
  <c r="D337" i="7"/>
  <c r="A337" i="7"/>
  <c r="D331" i="7"/>
  <c r="A331" i="7"/>
  <c r="D330" i="7"/>
  <c r="A330" i="7"/>
  <c r="D324" i="7"/>
  <c r="A324" i="7"/>
  <c r="D537" i="7"/>
  <c r="A537" i="7"/>
  <c r="D336" i="7"/>
  <c r="A336" i="7"/>
  <c r="D335" i="7"/>
  <c r="A335" i="7"/>
  <c r="D334" i="7"/>
  <c r="A334" i="7"/>
  <c r="D333" i="7"/>
  <c r="A333" i="7"/>
  <c r="D332" i="7"/>
  <c r="A332" i="7"/>
  <c r="D329" i="7"/>
  <c r="A329" i="7"/>
  <c r="D328" i="7"/>
  <c r="A328" i="7"/>
  <c r="D327" i="7"/>
  <c r="A327" i="7"/>
  <c r="D326" i="7"/>
  <c r="A326" i="7"/>
  <c r="D325" i="7"/>
  <c r="A325" i="7"/>
  <c r="D323" i="7"/>
  <c r="A323" i="7"/>
  <c r="D314" i="7"/>
  <c r="A314" i="7"/>
  <c r="D322" i="7"/>
  <c r="A322" i="7"/>
  <c r="D321" i="7"/>
  <c r="A321" i="7"/>
  <c r="D320" i="7"/>
  <c r="A320" i="7"/>
  <c r="D319" i="7"/>
  <c r="A319" i="7"/>
  <c r="D318" i="7"/>
  <c r="A318" i="7"/>
  <c r="D536" i="7"/>
  <c r="A536" i="7"/>
  <c r="D317" i="7"/>
  <c r="A317" i="7"/>
  <c r="D535" i="7"/>
  <c r="A535" i="7"/>
  <c r="D316" i="7"/>
  <c r="A316" i="7"/>
  <c r="D315" i="7"/>
  <c r="A315" i="7"/>
  <c r="D310" i="7"/>
  <c r="A310" i="7"/>
  <c r="D313" i="7"/>
  <c r="A313" i="7"/>
  <c r="D312" i="7"/>
  <c r="A312" i="7"/>
  <c r="D307" i="7"/>
  <c r="A307" i="7"/>
  <c r="D311" i="7"/>
  <c r="A311" i="7"/>
  <c r="D309" i="7"/>
  <c r="A309" i="7"/>
  <c r="D534" i="7"/>
  <c r="A534" i="7"/>
  <c r="D308" i="7"/>
  <c r="A308" i="7"/>
  <c r="D306" i="7"/>
  <c r="A306" i="7"/>
  <c r="D301" i="7"/>
  <c r="A301" i="7"/>
  <c r="D305" i="7"/>
  <c r="A305" i="7"/>
  <c r="D533" i="7"/>
  <c r="A533" i="7"/>
  <c r="D304" i="7"/>
  <c r="A304" i="7"/>
  <c r="D303" i="7"/>
  <c r="A303" i="7"/>
  <c r="D302" i="7"/>
  <c r="A302" i="7"/>
  <c r="D532" i="7"/>
  <c r="A532" i="7"/>
  <c r="D531" i="7"/>
  <c r="A531" i="7"/>
  <c r="D300" i="7"/>
  <c r="A300" i="7"/>
  <c r="D292" i="7"/>
  <c r="A292" i="7"/>
  <c r="D299" i="7"/>
  <c r="A299" i="7"/>
  <c r="D298" i="7"/>
  <c r="A298" i="7"/>
  <c r="D297" i="7"/>
  <c r="A297" i="7"/>
  <c r="D296" i="7"/>
  <c r="A296" i="7"/>
  <c r="D295" i="7"/>
  <c r="A295" i="7"/>
  <c r="D294" i="7"/>
  <c r="A294" i="7"/>
  <c r="D293" i="7"/>
  <c r="A293" i="7"/>
  <c r="D530" i="7"/>
  <c r="A530" i="7"/>
  <c r="D291" i="7"/>
  <c r="A291" i="7"/>
  <c r="D288" i="7"/>
  <c r="A288" i="7"/>
  <c r="D283" i="7"/>
  <c r="A283" i="7"/>
  <c r="D290" i="7"/>
  <c r="A290" i="7"/>
  <c r="D289" i="7"/>
  <c r="A289" i="7"/>
  <c r="D287" i="7"/>
  <c r="A287" i="7"/>
  <c r="D529" i="7"/>
  <c r="A529" i="7"/>
  <c r="D286" i="7"/>
  <c r="A286" i="7"/>
  <c r="D285" i="7"/>
  <c r="A285" i="7"/>
  <c r="D284" i="7"/>
  <c r="A284" i="7"/>
  <c r="D282" i="7"/>
  <c r="A282" i="7"/>
  <c r="D281" i="7"/>
  <c r="A281" i="7"/>
  <c r="D280" i="7"/>
  <c r="A280" i="7"/>
  <c r="D273" i="7"/>
  <c r="A273" i="7"/>
  <c r="D279" i="7"/>
  <c r="A279" i="7"/>
  <c r="D278" i="7"/>
  <c r="A278" i="7"/>
  <c r="D277" i="7"/>
  <c r="A277" i="7"/>
  <c r="D276" i="7"/>
  <c r="A276" i="7"/>
  <c r="D275" i="7"/>
  <c r="A275" i="7"/>
  <c r="D274" i="7"/>
  <c r="A274" i="7"/>
  <c r="D272" i="7"/>
  <c r="A272" i="7"/>
  <c r="D267" i="7"/>
  <c r="A267" i="7"/>
  <c r="D266" i="7"/>
  <c r="A266" i="7"/>
  <c r="D271" i="7"/>
  <c r="A271" i="7"/>
  <c r="D270" i="7"/>
  <c r="A270" i="7"/>
  <c r="D269" i="7"/>
  <c r="A269" i="7"/>
  <c r="D268" i="7"/>
  <c r="A268" i="7"/>
  <c r="D265" i="7"/>
  <c r="A265" i="7"/>
  <c r="D260" i="7"/>
  <c r="A260" i="7"/>
  <c r="D528" i="7"/>
  <c r="A528" i="7"/>
  <c r="D264" i="7"/>
  <c r="A264" i="7"/>
  <c r="D263" i="7"/>
  <c r="A263" i="7"/>
  <c r="D527" i="7"/>
  <c r="A527" i="7"/>
  <c r="D262" i="7"/>
  <c r="A262" i="7"/>
  <c r="D261" i="7"/>
  <c r="A261" i="7"/>
  <c r="D259" i="7"/>
  <c r="A259" i="7"/>
  <c r="D258" i="7"/>
  <c r="A258" i="7"/>
  <c r="D526" i="7"/>
  <c r="A526" i="7"/>
  <c r="D256" i="7"/>
  <c r="A256" i="7"/>
  <c r="D255" i="7"/>
  <c r="A255" i="7"/>
  <c r="D254" i="7"/>
  <c r="A254" i="7"/>
  <c r="D253" i="7"/>
  <c r="A253" i="7"/>
  <c r="D252" i="7"/>
  <c r="A252" i="7"/>
  <c r="D257" i="7"/>
  <c r="A257" i="7"/>
  <c r="D248" i="7"/>
  <c r="A248" i="7"/>
  <c r="D251" i="7"/>
  <c r="A251" i="7"/>
  <c r="D250" i="7"/>
  <c r="A250" i="7"/>
  <c r="D249" i="7"/>
  <c r="A249" i="7"/>
  <c r="D247" i="7"/>
  <c r="A247" i="7"/>
  <c r="D246" i="7"/>
  <c r="A246" i="7"/>
  <c r="D241" i="7"/>
  <c r="A241" i="7"/>
  <c r="D245" i="7"/>
  <c r="A245" i="7"/>
  <c r="D525" i="7"/>
  <c r="A525" i="7"/>
  <c r="D244" i="7"/>
  <c r="A244" i="7"/>
  <c r="D243" i="7"/>
  <c r="A243" i="7"/>
  <c r="D242" i="7"/>
  <c r="A242" i="7"/>
  <c r="D240" i="7"/>
  <c r="A240" i="7"/>
  <c r="D237" i="7"/>
  <c r="A237" i="7"/>
  <c r="D524" i="7"/>
  <c r="A524" i="7"/>
  <c r="D239" i="7"/>
  <c r="A239" i="7"/>
  <c r="D238" i="7"/>
  <c r="A238" i="7"/>
  <c r="D232" i="7"/>
  <c r="A232" i="7"/>
  <c r="D230" i="7"/>
  <c r="A230" i="7"/>
  <c r="D236" i="7"/>
  <c r="A236" i="7"/>
  <c r="D231" i="7"/>
  <c r="A231" i="7"/>
  <c r="D235" i="7"/>
  <c r="A235" i="7"/>
  <c r="D234" i="7"/>
  <c r="A234" i="7"/>
  <c r="D233" i="7"/>
  <c r="A233" i="7"/>
  <c r="D523" i="7"/>
  <c r="A523" i="7"/>
  <c r="D227" i="7"/>
  <c r="A227" i="7"/>
  <c r="D229" i="7"/>
  <c r="A229" i="7"/>
  <c r="D225" i="7"/>
  <c r="A225" i="7"/>
  <c r="D228" i="7"/>
  <c r="A228" i="7"/>
  <c r="D226" i="7"/>
  <c r="A226" i="7"/>
  <c r="D522" i="7"/>
  <c r="A522" i="7"/>
  <c r="D223" i="7"/>
  <c r="A223" i="7"/>
  <c r="D216" i="7"/>
  <c r="A216" i="7"/>
  <c r="D215" i="7"/>
  <c r="A215" i="7"/>
  <c r="D224" i="7"/>
  <c r="A224" i="7"/>
  <c r="D222" i="7"/>
  <c r="A222" i="7"/>
  <c r="D221" i="7"/>
  <c r="A221" i="7"/>
  <c r="D220" i="7"/>
  <c r="A220" i="7"/>
  <c r="D219" i="7"/>
  <c r="A219" i="7"/>
  <c r="D218" i="7"/>
  <c r="A218" i="7"/>
  <c r="D217" i="7"/>
  <c r="A217" i="7"/>
  <c r="D214" i="7"/>
  <c r="A214" i="7"/>
  <c r="D213" i="7"/>
  <c r="A213" i="7"/>
  <c r="D212" i="7"/>
  <c r="A212" i="7"/>
  <c r="D211" i="7"/>
  <c r="A211" i="7"/>
  <c r="D210" i="7"/>
  <c r="A210" i="7"/>
  <c r="D207" i="7"/>
  <c r="A207" i="7"/>
  <c r="D206" i="7"/>
  <c r="A206" i="7"/>
  <c r="D193" i="7"/>
  <c r="A193" i="7"/>
  <c r="D209" i="7"/>
  <c r="A209" i="7"/>
  <c r="D208" i="7"/>
  <c r="A208" i="7"/>
  <c r="D205" i="7"/>
  <c r="A205" i="7"/>
  <c r="D204" i="7"/>
  <c r="A204" i="7"/>
  <c r="D203" i="7"/>
  <c r="A203" i="7"/>
  <c r="D202" i="7"/>
  <c r="A202" i="7"/>
  <c r="D201" i="7"/>
  <c r="A201" i="7"/>
  <c r="D521" i="7"/>
  <c r="A521" i="7"/>
  <c r="D200" i="7"/>
  <c r="A200" i="7"/>
  <c r="D199" i="7"/>
  <c r="A199" i="7"/>
  <c r="D198" i="7"/>
  <c r="A198" i="7"/>
  <c r="D197" i="7"/>
  <c r="A197" i="7"/>
  <c r="D196" i="7"/>
  <c r="A196" i="7"/>
  <c r="D195" i="7"/>
  <c r="A195" i="7"/>
  <c r="D194" i="7"/>
  <c r="A194" i="7"/>
  <c r="D176" i="7"/>
  <c r="A176" i="7"/>
  <c r="D191" i="7"/>
  <c r="A191" i="7"/>
  <c r="D192" i="7"/>
  <c r="A192" i="7"/>
  <c r="D190" i="7"/>
  <c r="A190" i="7"/>
  <c r="D175" i="7"/>
  <c r="A175" i="7"/>
  <c r="D189" i="7"/>
  <c r="A189" i="7"/>
  <c r="D188" i="7"/>
  <c r="A188" i="7"/>
  <c r="D187" i="7"/>
  <c r="A187" i="7"/>
  <c r="D186" i="7"/>
  <c r="A186" i="7"/>
  <c r="D185" i="7"/>
  <c r="A185" i="7"/>
  <c r="D184" i="7"/>
  <c r="A184" i="7"/>
  <c r="D183" i="7"/>
  <c r="A183" i="7"/>
  <c r="D182" i="7"/>
  <c r="A182" i="7"/>
  <c r="D181" i="7"/>
  <c r="A181" i="7"/>
  <c r="D180" i="7"/>
  <c r="A180" i="7"/>
  <c r="D179" i="7"/>
  <c r="A179" i="7"/>
  <c r="D520" i="7"/>
  <c r="A520" i="7"/>
  <c r="D178" i="7"/>
  <c r="A178" i="7"/>
  <c r="D177" i="7"/>
  <c r="A177" i="7"/>
  <c r="D170" i="7"/>
  <c r="A170" i="7"/>
  <c r="D174" i="7"/>
  <c r="A174" i="7"/>
  <c r="D169" i="7"/>
  <c r="A169" i="7"/>
  <c r="D168" i="7"/>
  <c r="A168" i="7"/>
  <c r="D173" i="7"/>
  <c r="A173" i="7"/>
  <c r="D172" i="7"/>
  <c r="A172" i="7"/>
  <c r="D171" i="7"/>
  <c r="A171" i="7"/>
  <c r="D519" i="7"/>
  <c r="A519" i="7"/>
  <c r="D167" i="7"/>
  <c r="A167" i="7"/>
  <c r="D162" i="7"/>
  <c r="A162" i="7"/>
  <c r="D166" i="7"/>
  <c r="A166" i="7"/>
  <c r="D165" i="7"/>
  <c r="A165" i="7"/>
  <c r="D164" i="7"/>
  <c r="A164" i="7"/>
  <c r="D163" i="7"/>
  <c r="A163" i="7"/>
  <c r="D160" i="7"/>
  <c r="A160" i="7"/>
  <c r="D161" i="7"/>
  <c r="A161" i="7"/>
  <c r="D159" i="7"/>
  <c r="A159" i="7"/>
  <c r="D158" i="7"/>
  <c r="A158" i="7"/>
  <c r="D157" i="7"/>
  <c r="A157" i="7"/>
  <c r="D155" i="7"/>
  <c r="A155" i="7"/>
  <c r="D156" i="7"/>
  <c r="A156" i="7"/>
  <c r="D154" i="7"/>
  <c r="A154" i="7"/>
  <c r="D153" i="7"/>
  <c r="A153" i="7"/>
  <c r="D152" i="7"/>
  <c r="A152" i="7"/>
  <c r="D518" i="7"/>
  <c r="A518" i="7"/>
  <c r="D151" i="7"/>
  <c r="A151" i="7"/>
  <c r="D150" i="7"/>
  <c r="A150" i="7"/>
  <c r="D149" i="7"/>
  <c r="A149" i="7"/>
  <c r="D148" i="7"/>
  <c r="A148" i="7"/>
  <c r="D147" i="7"/>
  <c r="A147" i="7"/>
  <c r="D144" i="7"/>
  <c r="A144" i="7"/>
  <c r="D143" i="7"/>
  <c r="A143" i="7"/>
  <c r="D142" i="7"/>
  <c r="A142" i="7"/>
  <c r="D141" i="7"/>
  <c r="A141" i="7"/>
  <c r="D140" i="7"/>
  <c r="A140" i="7"/>
  <c r="D139" i="7"/>
  <c r="A139" i="7"/>
  <c r="D146" i="7"/>
  <c r="A146" i="7"/>
  <c r="D145" i="7"/>
  <c r="A145" i="7"/>
  <c r="D138" i="7"/>
  <c r="A138" i="7"/>
  <c r="D137" i="7"/>
  <c r="A137" i="7"/>
  <c r="D136" i="7"/>
  <c r="A136" i="7"/>
  <c r="D135" i="7"/>
  <c r="A135" i="7"/>
  <c r="D134" i="7"/>
  <c r="A134" i="7"/>
  <c r="D133" i="7"/>
  <c r="A133" i="7"/>
  <c r="D517" i="7"/>
  <c r="A517" i="7"/>
  <c r="D132" i="7"/>
  <c r="A132" i="7"/>
  <c r="D131" i="7"/>
  <c r="A131" i="7"/>
  <c r="D130" i="7"/>
  <c r="A130" i="7"/>
  <c r="D129" i="7"/>
  <c r="A129" i="7"/>
  <c r="D128" i="7"/>
  <c r="A128" i="7"/>
  <c r="D127" i="7"/>
  <c r="A127" i="7"/>
  <c r="D126" i="7"/>
  <c r="A126" i="7"/>
  <c r="D125" i="7"/>
  <c r="A125" i="7"/>
  <c r="D124" i="7"/>
  <c r="A124" i="7"/>
  <c r="D123" i="7"/>
  <c r="A123" i="7"/>
  <c r="D122" i="7"/>
  <c r="A122" i="7"/>
  <c r="D121" i="7"/>
  <c r="A121" i="7"/>
  <c r="D120" i="7"/>
  <c r="A120" i="7"/>
  <c r="D119" i="7"/>
  <c r="A119" i="7"/>
  <c r="D118" i="7"/>
  <c r="A118" i="7"/>
  <c r="D117" i="7"/>
  <c r="A117" i="7"/>
  <c r="D116" i="7"/>
  <c r="A116" i="7"/>
  <c r="D115" i="7"/>
  <c r="A115" i="7"/>
  <c r="D114" i="7"/>
  <c r="A114" i="7"/>
  <c r="D113" i="7"/>
  <c r="A113" i="7"/>
  <c r="D112" i="7"/>
  <c r="A112" i="7"/>
  <c r="D111" i="7"/>
  <c r="A111" i="7"/>
  <c r="D110" i="7"/>
  <c r="A110" i="7"/>
  <c r="D109" i="7"/>
  <c r="A109" i="7"/>
  <c r="D107" i="7"/>
  <c r="A107" i="7"/>
  <c r="D108" i="7"/>
  <c r="A108" i="7"/>
  <c r="D98" i="7"/>
  <c r="A98" i="7"/>
  <c r="D106" i="7"/>
  <c r="A106" i="7"/>
  <c r="D105" i="7"/>
  <c r="A105" i="7"/>
  <c r="D104" i="7"/>
  <c r="A104" i="7"/>
  <c r="D103" i="7"/>
  <c r="A103" i="7"/>
  <c r="D102" i="7"/>
  <c r="A102" i="7"/>
  <c r="D101" i="7"/>
  <c r="A101" i="7"/>
  <c r="D100" i="7"/>
  <c r="A100" i="7"/>
  <c r="D99" i="7"/>
  <c r="A99" i="7"/>
  <c r="D97" i="7"/>
  <c r="A97" i="7"/>
  <c r="D96" i="7"/>
  <c r="A96" i="7"/>
  <c r="D95" i="7"/>
  <c r="A95" i="7"/>
  <c r="D94" i="7"/>
  <c r="A94" i="7"/>
  <c r="D93" i="7"/>
  <c r="A93" i="7"/>
  <c r="D92" i="7"/>
  <c r="A92" i="7"/>
  <c r="D91" i="7"/>
  <c r="A91" i="7"/>
  <c r="D516" i="7"/>
  <c r="A516" i="7"/>
  <c r="D89" i="7"/>
  <c r="A89" i="7"/>
  <c r="D90" i="7"/>
  <c r="A90" i="7"/>
  <c r="D84" i="7"/>
  <c r="A84" i="7"/>
  <c r="D83" i="7"/>
  <c r="A83" i="7"/>
  <c r="D88" i="7"/>
  <c r="A88" i="7"/>
  <c r="D87" i="7"/>
  <c r="A87" i="7"/>
  <c r="D86" i="7"/>
  <c r="A86" i="7"/>
  <c r="D85" i="7"/>
  <c r="A85" i="7"/>
  <c r="D82" i="7"/>
  <c r="A82" i="7"/>
  <c r="D81" i="7"/>
  <c r="A81" i="7"/>
  <c r="D80" i="7"/>
  <c r="A80" i="7"/>
  <c r="D78" i="7"/>
  <c r="A78" i="7"/>
  <c r="D77" i="7"/>
  <c r="A77" i="7"/>
  <c r="D76" i="7"/>
  <c r="A76" i="7"/>
  <c r="D515" i="7"/>
  <c r="A515" i="7"/>
  <c r="D79" i="7"/>
  <c r="A79" i="7"/>
  <c r="D75" i="7"/>
  <c r="A75" i="7"/>
  <c r="D74" i="7"/>
  <c r="A74" i="7"/>
  <c r="D73" i="7"/>
  <c r="A73" i="7"/>
  <c r="D72" i="7"/>
  <c r="A72" i="7"/>
  <c r="D71" i="7"/>
  <c r="A71" i="7"/>
  <c r="D70" i="7"/>
  <c r="A70" i="7"/>
  <c r="D69" i="7"/>
  <c r="A69" i="7"/>
  <c r="D68" i="7"/>
  <c r="A68" i="7"/>
  <c r="D514" i="7"/>
  <c r="A514" i="7"/>
  <c r="D67" i="7"/>
  <c r="A67" i="7"/>
  <c r="D66" i="7"/>
  <c r="A66" i="7"/>
  <c r="D65" i="7"/>
  <c r="A65" i="7"/>
  <c r="D64" i="7"/>
  <c r="A64" i="7"/>
  <c r="D63" i="7"/>
  <c r="A63" i="7"/>
  <c r="D513" i="7"/>
  <c r="A513" i="7"/>
  <c r="D62" i="7"/>
  <c r="A62" i="7"/>
  <c r="D61" i="7"/>
  <c r="A61" i="7"/>
  <c r="D60" i="7"/>
  <c r="A60" i="7"/>
  <c r="D59" i="7"/>
  <c r="A59" i="7"/>
  <c r="D58" i="7"/>
  <c r="A58" i="7"/>
  <c r="D512" i="7"/>
  <c r="A512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D47" i="7"/>
  <c r="A47" i="7"/>
  <c r="D511" i="7"/>
  <c r="A511" i="7"/>
  <c r="D39" i="7"/>
  <c r="A39" i="7"/>
  <c r="D46" i="7"/>
  <c r="A46" i="7"/>
  <c r="D45" i="7"/>
  <c r="A45" i="7"/>
  <c r="D44" i="7"/>
  <c r="A44" i="7"/>
  <c r="D43" i="7"/>
  <c r="A43" i="7"/>
  <c r="D42" i="7"/>
  <c r="A42" i="7"/>
  <c r="D41" i="7"/>
  <c r="A41" i="7"/>
  <c r="D40" i="7"/>
  <c r="A40" i="7"/>
  <c r="D38" i="7"/>
  <c r="A38" i="7"/>
  <c r="D510" i="7"/>
  <c r="A510" i="7"/>
  <c r="D37" i="7"/>
  <c r="A37" i="7"/>
  <c r="D36" i="7"/>
  <c r="A36" i="7"/>
  <c r="D509" i="7"/>
  <c r="A509" i="7"/>
  <c r="D35" i="7"/>
  <c r="A35" i="7"/>
  <c r="D34" i="7"/>
  <c r="A34" i="7"/>
  <c r="D32" i="7"/>
  <c r="A32" i="7"/>
  <c r="D508" i="7"/>
  <c r="A508" i="7"/>
  <c r="D33" i="7"/>
  <c r="A33" i="7"/>
  <c r="D507" i="7"/>
  <c r="A507" i="7"/>
  <c r="D25" i="7"/>
  <c r="A25" i="7"/>
  <c r="D30" i="7"/>
  <c r="A30" i="7"/>
  <c r="D28" i="7"/>
  <c r="A28" i="7"/>
  <c r="D24" i="7"/>
  <c r="A24" i="7"/>
  <c r="D31" i="7"/>
  <c r="A31" i="7"/>
  <c r="D29" i="7"/>
  <c r="A29" i="7"/>
  <c r="D506" i="7"/>
  <c r="A506" i="7"/>
  <c r="D27" i="7"/>
  <c r="A27" i="7"/>
  <c r="D23" i="7"/>
  <c r="A23" i="7"/>
  <c r="D21" i="7"/>
  <c r="A21" i="7"/>
  <c r="D20" i="7"/>
  <c r="A20" i="7"/>
  <c r="D19" i="7"/>
  <c r="A19" i="7"/>
  <c r="D18" i="7"/>
  <c r="A18" i="7"/>
  <c r="D17" i="7"/>
  <c r="A17" i="7"/>
  <c r="D16" i="7"/>
  <c r="A16" i="7"/>
  <c r="D15" i="7"/>
  <c r="A15" i="7"/>
  <c r="D26" i="7"/>
  <c r="A26" i="7"/>
  <c r="D22" i="7"/>
  <c r="A22" i="7"/>
  <c r="D10" i="7"/>
  <c r="A10" i="7"/>
  <c r="D7" i="7"/>
  <c r="A7" i="7"/>
  <c r="D14" i="7"/>
  <c r="A14" i="7"/>
  <c r="D13" i="7"/>
  <c r="A13" i="7"/>
  <c r="D505" i="7"/>
  <c r="A505" i="7"/>
  <c r="D12" i="7"/>
  <c r="A12" i="7"/>
  <c r="D11" i="7"/>
  <c r="A11" i="7"/>
  <c r="D9" i="7"/>
  <c r="A9" i="7"/>
  <c r="D8" i="7"/>
  <c r="A8" i="7"/>
  <c r="D6" i="7"/>
  <c r="A6" i="7"/>
  <c r="D5" i="7"/>
  <c r="A5" i="7"/>
  <c r="D4" i="7"/>
  <c r="A4" i="7"/>
  <c r="D3" i="7"/>
  <c r="A3" i="7"/>
  <c r="D504" i="7"/>
  <c r="A504" i="7"/>
  <c r="G46" i="6"/>
  <c r="E22" i="1" s="1"/>
  <c r="F46" i="6"/>
  <c r="D34" i="6"/>
  <c r="A34" i="6"/>
  <c r="D33" i="6"/>
  <c r="A33" i="6"/>
  <c r="D32" i="6"/>
  <c r="A32" i="6"/>
  <c r="D31" i="6"/>
  <c r="A31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D21" i="6"/>
  <c r="A21" i="6"/>
  <c r="D20" i="6"/>
  <c r="A20" i="6"/>
  <c r="D19" i="6"/>
  <c r="A19" i="6"/>
  <c r="D18" i="6"/>
  <c r="A18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F625" i="7" l="1"/>
  <c r="E13" i="1"/>
  <c r="F183" i="5"/>
  <c r="F184" i="5" s="1"/>
  <c r="F185" i="5" s="1"/>
  <c r="G22" i="1"/>
  <c r="E28" i="1"/>
  <c r="E16" i="1" s="1"/>
  <c r="G48" i="6"/>
  <c r="G51" i="6" s="1"/>
  <c r="F317" i="2" s="1"/>
  <c r="I22" i="1" l="1"/>
  <c r="I28" i="1" s="1"/>
  <c r="G28" i="1"/>
  <c r="G16" i="1" s="1"/>
  <c r="F16" i="1"/>
  <c r="E18" i="1"/>
  <c r="G18" i="1" l="1"/>
  <c r="H18" i="1" s="1"/>
  <c r="H16" i="1"/>
  <c r="I16" i="1"/>
  <c r="F311" i="2"/>
  <c r="E11" i="4"/>
  <c r="D171" i="5"/>
  <c r="A171" i="5"/>
  <c r="D169" i="5"/>
  <c r="A169" i="5"/>
  <c r="D168" i="5"/>
  <c r="A168" i="5"/>
  <c r="D167" i="5"/>
  <c r="A167" i="5"/>
  <c r="D166" i="5"/>
  <c r="A166" i="5"/>
  <c r="D165" i="5"/>
  <c r="A165" i="5"/>
  <c r="D164" i="5"/>
  <c r="A164" i="5"/>
  <c r="D163" i="5"/>
  <c r="A163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D151" i="5"/>
  <c r="A151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D138" i="5"/>
  <c r="A138" i="5"/>
  <c r="D137" i="5"/>
  <c r="A137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D125" i="5"/>
  <c r="A125" i="5"/>
  <c r="D124" i="5"/>
  <c r="A124" i="5"/>
  <c r="D123" i="5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D112" i="5"/>
  <c r="A112" i="5"/>
  <c r="D111" i="5"/>
  <c r="A111" i="5"/>
  <c r="D110" i="5"/>
  <c r="A110" i="5"/>
  <c r="D102" i="5"/>
  <c r="A102" i="5"/>
  <c r="D101" i="5"/>
  <c r="A101" i="5"/>
  <c r="D100" i="5"/>
  <c r="A100" i="5"/>
  <c r="D99" i="5"/>
  <c r="A99" i="5"/>
  <c r="D98" i="5"/>
  <c r="A98" i="5"/>
  <c r="D97" i="5"/>
  <c r="A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D86" i="5"/>
  <c r="A86" i="5"/>
  <c r="D85" i="5"/>
  <c r="A85" i="5"/>
  <c r="D84" i="5"/>
  <c r="A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D72" i="5"/>
  <c r="A72" i="5"/>
  <c r="D71" i="5"/>
  <c r="A71" i="5"/>
  <c r="D60" i="5"/>
  <c r="A60" i="5"/>
  <c r="D59" i="5"/>
  <c r="A59" i="5"/>
  <c r="D58" i="5"/>
  <c r="A58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D46" i="5"/>
  <c r="A46" i="5"/>
  <c r="D45" i="5"/>
  <c r="A45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D7" i="5"/>
  <c r="A7" i="5"/>
  <c r="D6" i="5"/>
  <c r="A6" i="5"/>
  <c r="D5" i="5"/>
  <c r="A5" i="5"/>
  <c r="D4" i="5"/>
  <c r="A4" i="5"/>
  <c r="D3" i="5"/>
  <c r="A3" i="5"/>
  <c r="I6" i="4"/>
  <c r="I8" i="4"/>
  <c r="I9" i="4"/>
  <c r="G11" i="4"/>
  <c r="H11" i="4"/>
  <c r="I11" i="4" l="1"/>
  <c r="I12" i="4" s="1"/>
  <c r="E12" i="1"/>
  <c r="E14" i="1" s="1"/>
  <c r="F313" i="2"/>
  <c r="F315" i="2" s="1"/>
  <c r="F316" i="2" s="1"/>
  <c r="J16" i="1"/>
  <c r="I18" i="1"/>
  <c r="J18" i="1" s="1"/>
  <c r="G12" i="3"/>
  <c r="F12" i="3"/>
  <c r="D10" i="3"/>
  <c r="A10" i="3"/>
  <c r="D9" i="3"/>
  <c r="A9" i="3"/>
  <c r="D7" i="3"/>
  <c r="A7" i="3"/>
  <c r="D6" i="3"/>
  <c r="A6" i="3"/>
  <c r="D4" i="3"/>
  <c r="A4" i="3"/>
  <c r="D3" i="3"/>
  <c r="A3" i="3"/>
  <c r="D307" i="2"/>
  <c r="A307" i="2"/>
  <c r="D306" i="2"/>
  <c r="A306" i="2"/>
  <c r="D305" i="2"/>
  <c r="A305" i="2"/>
  <c r="D304" i="2"/>
  <c r="A304" i="2"/>
  <c r="D303" i="2"/>
  <c r="A303" i="2"/>
  <c r="D302" i="2"/>
  <c r="A302" i="2"/>
  <c r="D300" i="2"/>
  <c r="A300" i="2"/>
  <c r="D299" i="2"/>
  <c r="A299" i="2"/>
  <c r="D298" i="2"/>
  <c r="A298" i="2"/>
  <c r="D297" i="2"/>
  <c r="A297" i="2"/>
  <c r="D296" i="2"/>
  <c r="A296" i="2"/>
  <c r="D295" i="2"/>
  <c r="A295" i="2"/>
  <c r="D294" i="2"/>
  <c r="A294" i="2"/>
  <c r="D293" i="2"/>
  <c r="A293" i="2"/>
  <c r="D292" i="2"/>
  <c r="A292" i="2"/>
  <c r="D291" i="2"/>
  <c r="A291" i="2"/>
  <c r="D290" i="2"/>
  <c r="A290" i="2"/>
  <c r="D289" i="2"/>
  <c r="A289" i="2"/>
  <c r="D288" i="2"/>
  <c r="A288" i="2"/>
  <c r="D287" i="2"/>
  <c r="A287" i="2"/>
  <c r="D286" i="2"/>
  <c r="A286" i="2"/>
  <c r="D285" i="2"/>
  <c r="A285" i="2"/>
  <c r="D284" i="2"/>
  <c r="A284" i="2"/>
  <c r="D283" i="2"/>
  <c r="A283" i="2"/>
  <c r="D282" i="2"/>
  <c r="A282" i="2"/>
  <c r="D281" i="2"/>
  <c r="A281" i="2"/>
  <c r="D280" i="2"/>
  <c r="A280" i="2"/>
  <c r="D279" i="2"/>
  <c r="A279" i="2"/>
  <c r="D278" i="2"/>
  <c r="A278" i="2"/>
  <c r="D277" i="2"/>
  <c r="A277" i="2"/>
  <c r="D276" i="2"/>
  <c r="A276" i="2"/>
  <c r="D275" i="2"/>
  <c r="A275" i="2"/>
  <c r="D274" i="2"/>
  <c r="A274" i="2"/>
  <c r="D273" i="2"/>
  <c r="A273" i="2"/>
  <c r="D272" i="2"/>
  <c r="A272" i="2"/>
  <c r="D271" i="2"/>
  <c r="A271" i="2"/>
  <c r="D270" i="2"/>
  <c r="A270" i="2"/>
  <c r="D269" i="2"/>
  <c r="A269" i="2"/>
  <c r="D268" i="2"/>
  <c r="A268" i="2"/>
  <c r="D267" i="2"/>
  <c r="A267" i="2"/>
  <c r="D266" i="2"/>
  <c r="A266" i="2"/>
  <c r="D265" i="2"/>
  <c r="A265" i="2"/>
  <c r="D264" i="2"/>
  <c r="A264" i="2"/>
  <c r="D263" i="2"/>
  <c r="A263" i="2"/>
  <c r="D262" i="2"/>
  <c r="A262" i="2"/>
  <c r="D261" i="2"/>
  <c r="A261" i="2"/>
  <c r="D260" i="2"/>
  <c r="A260" i="2"/>
  <c r="D259" i="2"/>
  <c r="A259" i="2"/>
  <c r="D258" i="2"/>
  <c r="A258" i="2"/>
  <c r="D257" i="2"/>
  <c r="A257" i="2"/>
  <c r="D256" i="2"/>
  <c r="A256" i="2"/>
  <c r="D255" i="2"/>
  <c r="A255" i="2"/>
  <c r="D254" i="2"/>
  <c r="A254" i="2"/>
  <c r="D253" i="2"/>
  <c r="A253" i="2"/>
  <c r="D252" i="2"/>
  <c r="A252" i="2"/>
  <c r="D251" i="2"/>
  <c r="A251" i="2"/>
  <c r="D250" i="2"/>
  <c r="A250" i="2"/>
  <c r="D249" i="2"/>
  <c r="A249" i="2"/>
  <c r="D248" i="2"/>
  <c r="A248" i="2"/>
  <c r="D247" i="2"/>
  <c r="A247" i="2"/>
  <c r="D246" i="2"/>
  <c r="A246" i="2"/>
  <c r="D245" i="2"/>
  <c r="A245" i="2"/>
  <c r="D244" i="2"/>
  <c r="A244" i="2"/>
  <c r="D243" i="2"/>
  <c r="A243" i="2"/>
  <c r="D242" i="2"/>
  <c r="A242" i="2"/>
  <c r="D241" i="2"/>
  <c r="A241" i="2"/>
  <c r="D240" i="2"/>
  <c r="A240" i="2"/>
  <c r="D239" i="2"/>
  <c r="A239" i="2"/>
  <c r="D238" i="2"/>
  <c r="A238" i="2"/>
  <c r="D237" i="2"/>
  <c r="A237" i="2"/>
  <c r="D236" i="2"/>
  <c r="A236" i="2"/>
  <c r="D235" i="2"/>
  <c r="A235" i="2"/>
  <c r="D234" i="2"/>
  <c r="A234" i="2"/>
  <c r="D233" i="2"/>
  <c r="A233" i="2"/>
  <c r="D232" i="2"/>
  <c r="A232" i="2"/>
  <c r="D231" i="2"/>
  <c r="A231" i="2"/>
  <c r="D230" i="2"/>
  <c r="A230" i="2"/>
  <c r="D229" i="2"/>
  <c r="A229" i="2"/>
  <c r="D228" i="2"/>
  <c r="A228" i="2"/>
  <c r="D227" i="2"/>
  <c r="A227" i="2"/>
  <c r="D226" i="2"/>
  <c r="A226" i="2"/>
  <c r="D225" i="2"/>
  <c r="A225" i="2"/>
  <c r="D224" i="2"/>
  <c r="A224" i="2"/>
  <c r="D223" i="2"/>
  <c r="A223" i="2"/>
  <c r="D222" i="2"/>
  <c r="A222" i="2"/>
  <c r="D221" i="2"/>
  <c r="A221" i="2"/>
  <c r="D220" i="2"/>
  <c r="A220" i="2"/>
  <c r="D219" i="2"/>
  <c r="A219" i="2"/>
  <c r="D218" i="2"/>
  <c r="A218" i="2"/>
  <c r="D217" i="2"/>
  <c r="A217" i="2"/>
  <c r="D216" i="2"/>
  <c r="A216" i="2"/>
  <c r="D215" i="2"/>
  <c r="A215" i="2"/>
  <c r="D214" i="2"/>
  <c r="A214" i="2"/>
  <c r="D213" i="2"/>
  <c r="A213" i="2"/>
  <c r="D212" i="2"/>
  <c r="A212" i="2"/>
  <c r="D211" i="2"/>
  <c r="A211" i="2"/>
  <c r="D210" i="2"/>
  <c r="A210" i="2"/>
  <c r="D209" i="2"/>
  <c r="A209" i="2"/>
  <c r="D208" i="2"/>
  <c r="A208" i="2"/>
  <c r="D207" i="2"/>
  <c r="A207" i="2"/>
  <c r="D205" i="2"/>
  <c r="A205" i="2"/>
  <c r="D204" i="2"/>
  <c r="A204" i="2"/>
  <c r="D203" i="2"/>
  <c r="A203" i="2"/>
  <c r="D202" i="2"/>
  <c r="A202" i="2"/>
  <c r="D201" i="2"/>
  <c r="A201" i="2"/>
  <c r="D200" i="2"/>
  <c r="A200" i="2"/>
  <c r="D199" i="2"/>
  <c r="A199" i="2"/>
  <c r="D198" i="2"/>
  <c r="A198" i="2"/>
  <c r="D197" i="2"/>
  <c r="A197" i="2"/>
  <c r="D196" i="2"/>
  <c r="A196" i="2"/>
  <c r="D195" i="2"/>
  <c r="A195" i="2"/>
  <c r="D194" i="2"/>
  <c r="A194" i="2"/>
  <c r="D193" i="2"/>
  <c r="A193" i="2"/>
  <c r="D192" i="2"/>
  <c r="A192" i="2"/>
  <c r="D191" i="2"/>
  <c r="A191" i="2"/>
  <c r="D190" i="2"/>
  <c r="A190" i="2"/>
  <c r="D189" i="2"/>
  <c r="A189" i="2"/>
  <c r="D188" i="2"/>
  <c r="A188" i="2"/>
  <c r="D187" i="2"/>
  <c r="A187" i="2"/>
  <c r="D186" i="2"/>
  <c r="A186" i="2"/>
  <c r="D185" i="2"/>
  <c r="A185" i="2"/>
  <c r="D184" i="2"/>
  <c r="A184" i="2"/>
  <c r="D183" i="2"/>
  <c r="A183" i="2"/>
  <c r="D182" i="2"/>
  <c r="A182" i="2"/>
  <c r="D181" i="2"/>
  <c r="A181" i="2"/>
  <c r="D180" i="2"/>
  <c r="A180" i="2"/>
  <c r="D179" i="2"/>
  <c r="A179" i="2"/>
  <c r="D178" i="2"/>
  <c r="A178" i="2"/>
  <c r="D177" i="2"/>
  <c r="A177" i="2"/>
  <c r="D176" i="2"/>
  <c r="A176" i="2"/>
  <c r="D175" i="2"/>
  <c r="A175" i="2"/>
  <c r="D174" i="2"/>
  <c r="A174" i="2"/>
  <c r="D173" i="2"/>
  <c r="A173" i="2"/>
  <c r="D172" i="2"/>
  <c r="A172" i="2"/>
  <c r="D171" i="2"/>
  <c r="A171" i="2"/>
  <c r="D170" i="2"/>
  <c r="A170" i="2"/>
  <c r="D169" i="2"/>
  <c r="A169" i="2"/>
  <c r="D168" i="2"/>
  <c r="A168" i="2"/>
  <c r="D167" i="2"/>
  <c r="A167" i="2"/>
  <c r="D166" i="2"/>
  <c r="A166" i="2"/>
  <c r="D165" i="2"/>
  <c r="A165" i="2"/>
  <c r="D164" i="2"/>
  <c r="A164" i="2"/>
  <c r="D163" i="2"/>
  <c r="A163" i="2"/>
  <c r="D162" i="2"/>
  <c r="A162" i="2"/>
  <c r="D161" i="2"/>
  <c r="A161" i="2"/>
  <c r="D160" i="2"/>
  <c r="A160" i="2"/>
  <c r="D159" i="2"/>
  <c r="A159" i="2"/>
  <c r="D158" i="2"/>
  <c r="A158" i="2"/>
  <c r="D157" i="2"/>
  <c r="A157" i="2"/>
  <c r="D156" i="2"/>
  <c r="A156" i="2"/>
  <c r="D155" i="2"/>
  <c r="A155" i="2"/>
  <c r="D154" i="2"/>
  <c r="A154" i="2"/>
  <c r="D153" i="2"/>
  <c r="A153" i="2"/>
  <c r="D152" i="2"/>
  <c r="A152" i="2"/>
  <c r="D151" i="2"/>
  <c r="A151" i="2"/>
  <c r="D150" i="2"/>
  <c r="A150" i="2"/>
  <c r="D149" i="2"/>
  <c r="A149" i="2"/>
  <c r="D148" i="2"/>
  <c r="A148" i="2"/>
  <c r="D147" i="2"/>
  <c r="A147" i="2"/>
  <c r="D146" i="2"/>
  <c r="A146" i="2"/>
  <c r="D145" i="2"/>
  <c r="A145" i="2"/>
  <c r="D144" i="2"/>
  <c r="A144" i="2"/>
  <c r="D143" i="2"/>
  <c r="A143" i="2"/>
  <c r="D142" i="2"/>
  <c r="A142" i="2"/>
  <c r="D141" i="2"/>
  <c r="A141" i="2"/>
  <c r="D140" i="2"/>
  <c r="A140" i="2"/>
  <c r="D139" i="2"/>
  <c r="A139" i="2"/>
  <c r="D138" i="2"/>
  <c r="A138" i="2"/>
  <c r="D137" i="2"/>
  <c r="A137" i="2"/>
  <c r="D136" i="2"/>
  <c r="A136" i="2"/>
  <c r="D135" i="2"/>
  <c r="A135" i="2"/>
  <c r="D134" i="2"/>
  <c r="A134" i="2"/>
  <c r="D133" i="2"/>
  <c r="A133" i="2"/>
  <c r="D132" i="2"/>
  <c r="A132" i="2"/>
  <c r="D131" i="2"/>
  <c r="A131" i="2"/>
  <c r="D130" i="2"/>
  <c r="A130" i="2"/>
  <c r="D129" i="2"/>
  <c r="A129" i="2"/>
  <c r="D128" i="2"/>
  <c r="A128" i="2"/>
  <c r="D127" i="2"/>
  <c r="A127" i="2"/>
  <c r="D126" i="2"/>
  <c r="A126" i="2"/>
  <c r="D125" i="2"/>
  <c r="A125" i="2"/>
  <c r="D124" i="2"/>
  <c r="A124" i="2"/>
  <c r="D123" i="2"/>
  <c r="A123" i="2"/>
  <c r="D122" i="2"/>
  <c r="A122" i="2"/>
  <c r="D121" i="2"/>
  <c r="A121" i="2"/>
  <c r="D120" i="2"/>
  <c r="A120" i="2"/>
  <c r="D119" i="2"/>
  <c r="A119" i="2"/>
  <c r="D118" i="2"/>
  <c r="A118" i="2"/>
  <c r="D117" i="2"/>
  <c r="A117" i="2"/>
  <c r="D116" i="2"/>
  <c r="A116" i="2"/>
  <c r="D115" i="2"/>
  <c r="A115" i="2"/>
  <c r="D114" i="2"/>
  <c r="A114" i="2"/>
  <c r="D113" i="2"/>
  <c r="A113" i="2"/>
  <c r="D107" i="2"/>
  <c r="A107" i="2"/>
  <c r="D106" i="2"/>
  <c r="A106" i="2"/>
  <c r="D105" i="2"/>
  <c r="A105" i="2"/>
  <c r="D104" i="2"/>
  <c r="A104" i="2"/>
  <c r="N103" i="2"/>
  <c r="D103" i="2"/>
  <c r="A103" i="2"/>
  <c r="N102" i="2"/>
  <c r="D102" i="2"/>
  <c r="A102" i="2"/>
  <c r="D101" i="2"/>
  <c r="A101" i="2"/>
  <c r="D100" i="2"/>
  <c r="A100" i="2"/>
  <c r="D99" i="2"/>
  <c r="A99" i="2"/>
  <c r="D98" i="2"/>
  <c r="A98" i="2"/>
  <c r="D97" i="2"/>
  <c r="A97" i="2"/>
  <c r="D96" i="2"/>
  <c r="A96" i="2"/>
  <c r="D95" i="2"/>
  <c r="A95" i="2"/>
  <c r="D94" i="2"/>
  <c r="A94" i="2"/>
  <c r="D93" i="2"/>
  <c r="A93" i="2"/>
  <c r="D92" i="2"/>
  <c r="A92" i="2"/>
  <c r="D91" i="2"/>
  <c r="A91" i="2"/>
  <c r="D90" i="2"/>
  <c r="A90" i="2"/>
  <c r="D89" i="2"/>
  <c r="A89" i="2"/>
  <c r="D88" i="2"/>
  <c r="A88" i="2"/>
  <c r="D87" i="2"/>
  <c r="A87" i="2"/>
  <c r="D81" i="2"/>
  <c r="A81" i="2"/>
  <c r="D80" i="2"/>
  <c r="A80" i="2"/>
  <c r="D79" i="2"/>
  <c r="A79" i="2"/>
  <c r="D78" i="2"/>
  <c r="A78" i="2"/>
  <c r="N77" i="2"/>
  <c r="D77" i="2"/>
  <c r="A77" i="2"/>
  <c r="N76" i="2"/>
  <c r="D76" i="2"/>
  <c r="A76" i="2"/>
  <c r="D75" i="2"/>
  <c r="A75" i="2"/>
  <c r="D74" i="2"/>
  <c r="A74" i="2"/>
  <c r="D73" i="2"/>
  <c r="A73" i="2"/>
  <c r="D72" i="2"/>
  <c r="A72" i="2"/>
  <c r="D71" i="2"/>
  <c r="A71" i="2"/>
  <c r="D70" i="2"/>
  <c r="A70" i="2"/>
  <c r="D69" i="2"/>
  <c r="A69" i="2"/>
  <c r="D68" i="2"/>
  <c r="A68" i="2"/>
  <c r="D67" i="2"/>
  <c r="A67" i="2"/>
  <c r="D66" i="2"/>
  <c r="A66" i="2"/>
  <c r="D65" i="2"/>
  <c r="A65" i="2"/>
  <c r="D64" i="2"/>
  <c r="A64" i="2"/>
  <c r="D63" i="2"/>
  <c r="A63" i="2"/>
  <c r="D62" i="2"/>
  <c r="A62" i="2"/>
  <c r="D61" i="2"/>
  <c r="A61" i="2"/>
  <c r="D53" i="2"/>
  <c r="A53" i="2"/>
  <c r="D52" i="2"/>
  <c r="A52" i="2"/>
  <c r="D51" i="2"/>
  <c r="A51" i="2"/>
  <c r="D50" i="2"/>
  <c r="A50" i="2"/>
  <c r="D49" i="2"/>
  <c r="A49" i="2"/>
  <c r="D48" i="2"/>
  <c r="A48" i="2"/>
  <c r="N47" i="2"/>
  <c r="D47" i="2"/>
  <c r="A47" i="2"/>
  <c r="N46" i="2"/>
  <c r="D46" i="2"/>
  <c r="A46" i="2"/>
  <c r="D45" i="2"/>
  <c r="A45" i="2"/>
  <c r="D44" i="2"/>
  <c r="A44" i="2"/>
  <c r="D43" i="2"/>
  <c r="A43" i="2"/>
  <c r="D42" i="2"/>
  <c r="A42" i="2"/>
  <c r="D41" i="2"/>
  <c r="A41" i="2"/>
  <c r="D40" i="2"/>
  <c r="A40" i="2"/>
  <c r="D39" i="2"/>
  <c r="A39" i="2"/>
  <c r="D38" i="2"/>
  <c r="A38" i="2"/>
  <c r="D37" i="2"/>
  <c r="A37" i="2"/>
  <c r="D36" i="2"/>
  <c r="A36" i="2"/>
  <c r="D35" i="2"/>
  <c r="A35" i="2"/>
  <c r="D34" i="2"/>
  <c r="A34" i="2"/>
  <c r="D33" i="2"/>
  <c r="A33" i="2"/>
  <c r="D32" i="2"/>
  <c r="A32" i="2"/>
  <c r="D31" i="2"/>
  <c r="A31" i="2"/>
  <c r="D30" i="2"/>
  <c r="A30" i="2"/>
  <c r="D29" i="2"/>
  <c r="A29" i="2"/>
  <c r="D28" i="2"/>
  <c r="A28" i="2"/>
  <c r="D27" i="2"/>
  <c r="A27" i="2"/>
  <c r="D26" i="2"/>
  <c r="A26" i="2"/>
  <c r="D25" i="2"/>
  <c r="A25" i="2"/>
  <c r="D24" i="2"/>
  <c r="A24" i="2"/>
  <c r="D23" i="2"/>
  <c r="A23" i="2"/>
  <c r="D22" i="2"/>
  <c r="A22" i="2"/>
  <c r="D21" i="2"/>
  <c r="A21" i="2"/>
  <c r="D20" i="2"/>
  <c r="A20" i="2"/>
  <c r="D19" i="2"/>
  <c r="A19" i="2"/>
  <c r="D18" i="2"/>
  <c r="A18" i="2"/>
  <c r="D17" i="2"/>
  <c r="A17" i="2"/>
  <c r="D16" i="2"/>
  <c r="A16" i="2"/>
  <c r="D15" i="2"/>
  <c r="A15" i="2"/>
  <c r="D14" i="2"/>
  <c r="A14" i="2"/>
  <c r="D13" i="2"/>
  <c r="A13" i="2"/>
  <c r="D12" i="2"/>
  <c r="A12" i="2"/>
  <c r="D11" i="2"/>
  <c r="A11" i="2"/>
  <c r="D10" i="2"/>
  <c r="A10" i="2"/>
  <c r="D9" i="2"/>
  <c r="A9" i="2"/>
  <c r="D8" i="2"/>
  <c r="A8" i="2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check</t>
        </r>
      </text>
    </comment>
    <comment ref="F1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check</t>
        </r>
      </text>
    </comment>
    <comment ref="F15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check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4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Detail below (99042.77+166877)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Back out the reimbursement payments to Cap from Bond…they are spent from Cap (don't double count expense)</t>
        </r>
      </text>
    </comment>
  </commentList>
</comments>
</file>

<file path=xl/sharedStrings.xml><?xml version="1.0" encoding="utf-8"?>
<sst xmlns="http://schemas.openxmlformats.org/spreadsheetml/2006/main" count="6476" uniqueCount="1359">
  <si>
    <t>Account #</t>
  </si>
  <si>
    <t>Description</t>
  </si>
  <si>
    <t>Per</t>
  </si>
  <si>
    <t>Src</t>
  </si>
  <si>
    <t>Trx#</t>
  </si>
  <si>
    <t>Debits</t>
  </si>
  <si>
    <t>Credits</t>
  </si>
  <si>
    <t>Balance</t>
  </si>
  <si>
    <t>Date</t>
  </si>
  <si>
    <t>Check#</t>
  </si>
  <si>
    <t>ID #</t>
  </si>
  <si>
    <t>Name</t>
  </si>
  <si>
    <t>Description 2</t>
  </si>
  <si>
    <t>Description 3</t>
  </si>
  <si>
    <t xml:space="preserve">  03460-7403</t>
  </si>
  <si>
    <t>BEGINNING BALANCE</t>
  </si>
  <si>
    <t xml:space="preserve">PAOLI PK.TRAIL - SEGMT.C           </t>
  </si>
  <si>
    <t xml:space="preserve">MCMAHON ASSOCIATES INC.                  </t>
  </si>
  <si>
    <t xml:space="preserve">ENG.SERV. 5/28-7/1/16  PAOLI PIKE -     </t>
  </si>
  <si>
    <t xml:space="preserve">SEGMENT C                          </t>
  </si>
  <si>
    <t xml:space="preserve">                                   </t>
  </si>
  <si>
    <t xml:space="preserve">PROF.SERVICE PAOLI PK TRAIL SEGMT C     </t>
  </si>
  <si>
    <t xml:space="preserve">PROF.SERVICE PAOLI PK. TRAIL SEG.C      </t>
  </si>
  <si>
    <t xml:space="preserve">7/30-8/26/16                       </t>
  </si>
  <si>
    <t xml:space="preserve">PROF.SERV. 8/27-9/30/16 SEGMT. C        </t>
  </si>
  <si>
    <t xml:space="preserve">PAOLI TRAIL                        </t>
  </si>
  <si>
    <t xml:space="preserve">PROF.SERVICE-PAOLI PK.TRAIL SEGMT C     </t>
  </si>
  <si>
    <t xml:space="preserve">PROF.SERVICE 10/29-12/2/16 PAOLI        </t>
  </si>
  <si>
    <t xml:space="preserve">TRAIL  SEGMT. C                    </t>
  </si>
  <si>
    <t xml:space="preserve">PROF.SERVICE 12/3-12/31/16 PAOLI PK     </t>
  </si>
  <si>
    <t xml:space="preserve">TRAIL SEGMENT C                    </t>
  </si>
  <si>
    <t>PROF.SERV. JAN.2017 PAOLI PK.TR.C"     "</t>
  </si>
  <si>
    <t xml:space="preserve">PROF.SERV. 1/28-2/24/17 PAOLI TRL       </t>
  </si>
  <si>
    <t xml:space="preserve">PROF.SERV. 2/25-3/31/17 SEGMENT C       </t>
  </si>
  <si>
    <t xml:space="preserve">PAOLI PIKE TRAIL                   </t>
  </si>
  <si>
    <t xml:space="preserve">PROF.SERVICE - 4/1 - 4/28/17 PAOLI      </t>
  </si>
  <si>
    <t xml:space="preserve">PIKE TRAIL - SEGMENT C             </t>
  </si>
  <si>
    <t xml:space="preserve">PROF.SERV. 4/29-6/2/17 PAOLI PK TRL     </t>
  </si>
  <si>
    <t xml:space="preserve">PROF.SERV. 2/29-3/27/20 SEGMT. C        </t>
  </si>
  <si>
    <t xml:space="preserve">CONSTRUCTION                       </t>
  </si>
  <si>
    <t xml:space="preserve">TRAFFIC PLANNING &amp; DESIGN INC.           </t>
  </si>
  <si>
    <t xml:space="preserve">PAOLI PK. CONSTRUCT. INSPECT. SGT C     </t>
  </si>
  <si>
    <t xml:space="preserve">MYERS L.P., ALLAN A.                     </t>
  </si>
  <si>
    <t xml:space="preserve">APPLIC.#1 - PAOLI PK TRAIL SEGMT.C      </t>
  </si>
  <si>
    <t xml:space="preserve">VOID CK. 1370                           </t>
  </si>
  <si>
    <t xml:space="preserve">PROF.SERVICE 3/28-5/1/20 SEGMT C        </t>
  </si>
  <si>
    <t xml:space="preserve">PAOLI PK TR. CONSTRUCTION INSPECT.      </t>
  </si>
  <si>
    <t xml:space="preserve">APPLIC.#2 - PAOLI PK.TRAIL SEGMT.C      </t>
  </si>
  <si>
    <t xml:space="preserve">REIMBURSE       </t>
  </si>
  <si>
    <t xml:space="preserve">           </t>
  </si>
  <si>
    <t xml:space="preserve">REIMBURSE 03 FOR 08 BOND FUND            </t>
  </si>
  <si>
    <t xml:space="preserve">EXPENSES (MCMAHON - TRAIL)              </t>
  </si>
  <si>
    <t xml:space="preserve">PROF.SERVICES 5/2-5/29/20  PAOLI PK     </t>
  </si>
  <si>
    <t xml:space="preserve">C,D &amp; E CONSTRUCTION               </t>
  </si>
  <si>
    <t xml:space="preserve">PAOLI PK.SHARED USE PATH 4/5-5/2/20     </t>
  </si>
  <si>
    <t xml:space="preserve">APPLIC.#3 PAOLI PK.TRAIL SEG.C          </t>
  </si>
  <si>
    <t xml:space="preserve">PAOLI PK SHARED USE PATH PROJ. 5/3-     </t>
  </si>
  <si>
    <t xml:space="preserve">APPLICATION #4 - PAOLI PK C             </t>
  </si>
  <si>
    <t xml:space="preserve">PAOLI PK.TRAIL C - APPLIC.5             </t>
  </si>
  <si>
    <t xml:space="preserve">PAOLI PK. TRAIL - 6/1-6/30/20           </t>
  </si>
  <si>
    <t xml:space="preserve">APPLIC.#6 - PAOLI PK.TRAIL C            </t>
  </si>
  <si>
    <t xml:space="preserve">PAOLI PK PROJECT 7/1-7/31/20  C         </t>
  </si>
  <si>
    <t xml:space="preserve">APP.#7 - PAOLI PK.TRAIL SEGMT.C         </t>
  </si>
  <si>
    <t xml:space="preserve">PAOLI PIKE SHARED USE PATH  8/1-        </t>
  </si>
  <si>
    <t xml:space="preserve">APPLIC.#8 PAOLI PK TRAIL SEG.C          </t>
  </si>
  <si>
    <t xml:space="preserve">PAOLI PK.SHARED USE PATH PROJECT 8/     </t>
  </si>
  <si>
    <t xml:space="preserve">31 - 10/3/20                       </t>
  </si>
  <si>
    <t xml:space="preserve">RECLASS         </t>
  </si>
  <si>
    <t xml:space="preserve">RECLASS INV.4 TRAF.PLANNING              </t>
  </si>
  <si>
    <t xml:space="preserve">APPLIC.# 9 - PAOLI PK. TRAIL            </t>
  </si>
  <si>
    <t xml:space="preserve">APPLIC.#10 - PAOLI PK. TRAIL            </t>
  </si>
  <si>
    <t xml:space="preserve">REIMB.          </t>
  </si>
  <si>
    <t xml:space="preserve">REIMBURSE 03 FOR 08 EXPENSE              </t>
  </si>
  <si>
    <t xml:space="preserve">MCMAHON - INV. 171800                   </t>
  </si>
  <si>
    <t xml:space="preserve">PAOLI PK.SHARED USE PATH PROJ. 10/5     </t>
  </si>
  <si>
    <t xml:space="preserve">PAOLI PK.SHARED USE PATH PROJ. 11/2     </t>
  </si>
  <si>
    <t xml:space="preserve">APPLIC.#11 PAOLI PIKE TRAIL             </t>
  </si>
  <si>
    <t xml:space="preserve">PAOLI PK.SHARED USE PATH PROJ. #10      </t>
  </si>
  <si>
    <t xml:space="preserve">PAOLI PK. SHARED USE PATH PROJ.#11      </t>
  </si>
  <si>
    <t xml:space="preserve">PAOLI PK TRAIL SEG.C #12                </t>
  </si>
  <si>
    <t xml:space="preserve">PAOLI PK.SHARED USE PATH PROJECT        </t>
  </si>
  <si>
    <t xml:space="preserve">PAOLI PK. SHARED USE PROJ. #13          </t>
  </si>
  <si>
    <t xml:space="preserve">  03460-7404</t>
  </si>
  <si>
    <t xml:space="preserve">PAOLI PK.TRAIL - SEGMT.D           </t>
  </si>
  <si>
    <t xml:space="preserve">TRAIL  SEGMT. D                    </t>
  </si>
  <si>
    <t xml:space="preserve">PROF.SERV. 2/29-3/27/20 SEGMENT D       </t>
  </si>
  <si>
    <t xml:space="preserve">PAOLI PK. CONSTRUCT. INSPECT. SGT D     </t>
  </si>
  <si>
    <t xml:space="preserve">PROF.SERVICE 3/28-5/1/20 SEGMT D        </t>
  </si>
  <si>
    <t xml:space="preserve">PAOLI PK PROJECT 7/1-7/31/20  D         </t>
  </si>
  <si>
    <t xml:space="preserve">  03460-7405</t>
  </si>
  <si>
    <t xml:space="preserve">PAOLI PK.TRAIL - SEGMT.E           </t>
  </si>
  <si>
    <t xml:space="preserve">TRAIL  SEGMT. E                    </t>
  </si>
  <si>
    <t xml:space="preserve">PROF.SERV. 2/29-3/27/20 SEGMENT E       </t>
  </si>
  <si>
    <t xml:space="preserve">PAOLI PK. CONSTRUCT. INSPECT. SGT E     </t>
  </si>
  <si>
    <t xml:space="preserve">PROF.SERVICE 3/28-5/1/20 SEGMT E        </t>
  </si>
  <si>
    <t xml:space="preserve">                                        </t>
  </si>
  <si>
    <t xml:space="preserve">PAOLI PK PROJECT 7/1-7/31/20  F         </t>
  </si>
  <si>
    <t xml:space="preserve">  03460-7406</t>
  </si>
  <si>
    <t xml:space="preserve">PAOLI PK.TRAIL - SEGMT.F           </t>
  </si>
  <si>
    <t xml:space="preserve">WILLIAM WOOD CO.                         </t>
  </si>
  <si>
    <t xml:space="preserve">COMPENSATION VALUE 814 N.CHESTER RD     </t>
  </si>
  <si>
    <t xml:space="preserve">TRAIL  SEGMT. F                    </t>
  </si>
  <si>
    <t xml:space="preserve">TRAIL SEGMENT F                    </t>
  </si>
  <si>
    <t xml:space="preserve">PROF.SERVICE JAN.2017 SEGMTS F &amp; G      </t>
  </si>
  <si>
    <t xml:space="preserve">EDENS TREE SERVICE INC                   </t>
  </si>
  <si>
    <t xml:space="preserve">TREE &amp; BRUSH REMOVAL  MEETING HOUSE     </t>
  </si>
  <si>
    <t xml:space="preserve">11/11 &amp; 11/12/16                   </t>
  </si>
  <si>
    <t xml:space="preserve">SEGMENT F                          </t>
  </si>
  <si>
    <t xml:space="preserve">PROF.SERV. 2/25-3/31/17 SEGMENT F       </t>
  </si>
  <si>
    <t xml:space="preserve">PROF.SERVICE APRIL 2017  PAOLI PK       </t>
  </si>
  <si>
    <t xml:space="preserve">TRAIL SEGMENT F &amp; G                </t>
  </si>
  <si>
    <t xml:space="preserve">PROF.SERVICE 6/3-6/30/17 PAOLI PK.      </t>
  </si>
  <si>
    <t xml:space="preserve">PROF.SERVICE JULY 2017 SEGMENT F&amp;G      </t>
  </si>
  <si>
    <t xml:space="preserve">PROF.SERV. 7/29-9/1/17 SEGMTS.F &amp; G     </t>
  </si>
  <si>
    <t xml:space="preserve">PAOLI PIKE                         </t>
  </si>
  <si>
    <t xml:space="preserve">PROF.SERVICE 9/1-9/29/17 SEGMENT F      </t>
  </si>
  <si>
    <t xml:space="preserve">KNOX EQUIPMENT RENTALS INC.              </t>
  </si>
  <si>
    <t xml:space="preserve">LOADER RENTAL FOR SEGMT F OF TRAIL      </t>
  </si>
  <si>
    <t xml:space="preserve">ENGINEERING FOR PAOLI PIKE TRAIL        </t>
  </si>
  <si>
    <t xml:space="preserve">PROF.SERVICE 10/28-12/1/17 SEGMT.F      </t>
  </si>
  <si>
    <t xml:space="preserve">PROF.SERV. 2/3-3/2/18 SEGMT. F          </t>
  </si>
  <si>
    <t xml:space="preserve">PROF.SERV. 3-2018 PAOLI PK - SEG.F      </t>
  </si>
  <si>
    <t xml:space="preserve">PROF.SERVICE 3/31-4/27/18 PAOLI PK.     </t>
  </si>
  <si>
    <t xml:space="preserve">TRAIL - SEGMT. F                   </t>
  </si>
  <si>
    <t xml:space="preserve">PROF.SERVICE 4/28-6/1/18 P.PIKE TR.     </t>
  </si>
  <si>
    <t xml:space="preserve">PROF.SERVICE JUNE 2018 PAOLI PK F       </t>
  </si>
  <si>
    <t xml:space="preserve">PROF.SERV. 6/30-8/3/18 SG.F - PAOLI     </t>
  </si>
  <si>
    <t xml:space="preserve">PIKE TRAIL                         </t>
  </si>
  <si>
    <t xml:space="preserve">PROF.SERVICE 8/4-8/31/18 SEGMT.F        </t>
  </si>
  <si>
    <t xml:space="preserve">PROF.SERVICE 9/1-9/28/18 SEG.F          </t>
  </si>
  <si>
    <t xml:space="preserve">PROF.SERVCE 9/29-11/30/18 SEGMT.F       </t>
  </si>
  <si>
    <t xml:space="preserve">PROF.SERV. DEC.2018 -P.PIKE TRAIL F     </t>
  </si>
  <si>
    <t xml:space="preserve">PROF.SERV. PAOLI TRL. 1/1-2/1/19  F     </t>
  </si>
  <si>
    <t xml:space="preserve">PROF. SERVICE - MARCH 2019 SEGMT.F      </t>
  </si>
  <si>
    <t xml:space="preserve">PROF.SERVICE APRIL 2019 - SEGMT. F      </t>
  </si>
  <si>
    <t xml:space="preserve">PROF.SERVICE -APRIL 2019 SEGMNT. F      </t>
  </si>
  <si>
    <t xml:space="preserve">MARSH CREEK SIGNS                        </t>
  </si>
  <si>
    <t xml:space="preserve">18X24 PAOLI PK TRAIL SIGN               </t>
  </si>
  <si>
    <t xml:space="preserve">PROF.SERVICE 4/27-5/31/19 SEGMT.F       </t>
  </si>
  <si>
    <t xml:space="preserve">PIPE LINE PLASTICS INC.                  </t>
  </si>
  <si>
    <t xml:space="preserve">PIPING &amp; FILTER BAGS - PAOLI TR.-F      </t>
  </si>
  <si>
    <t xml:space="preserve">PROF.SERVICES - 8/3-8/30/19 SEGMT.F     </t>
  </si>
  <si>
    <t xml:space="preserve">CONTRACTOR'S CHOICE                      </t>
  </si>
  <si>
    <t xml:space="preserve">FILTER SOCKS                            </t>
  </si>
  <si>
    <t xml:space="preserve">NEW ENTERPRISE STONE &amp; LIME INC.         </t>
  </si>
  <si>
    <t xml:space="preserve">47.72 TONS AASHTO #57 STONE             </t>
  </si>
  <si>
    <t xml:space="preserve">PIPE XPRESS INC.                         </t>
  </si>
  <si>
    <t xml:space="preserve">8 PE DBL WALL ST END CAP                </t>
  </si>
  <si>
    <t xml:space="preserve">144.83 TONS AASHTO#3 STONE              </t>
  </si>
  <si>
    <t xml:space="preserve">8 PE DBL WALL PIPING                    </t>
  </si>
  <si>
    <t xml:space="preserve">EXETER SUPPLY COMPANY INC                </t>
  </si>
  <si>
    <t xml:space="preserve">MAXBORE HDD 50LB BAGS                   </t>
  </si>
  <si>
    <t xml:space="preserve">HANSON AGGREGATES PENNSYLVANIA LLC       </t>
  </si>
  <si>
    <t xml:space="preserve">66.42 TONS #3 STONE                     </t>
  </si>
  <si>
    <t xml:space="preserve">FOLEY INC.                               </t>
  </si>
  <si>
    <t xml:space="preserve">ARTICULATD TRUCK RENTL 10/7-10/9/19     </t>
  </si>
  <si>
    <t xml:space="preserve">PROF.SERV. 6/29-8/2/19 PAOLI TR.F&amp;G     </t>
  </si>
  <si>
    <t xml:space="preserve">STANDARD TRACK DOZER RENTAL 10/11-      </t>
  </si>
  <si>
    <t xml:space="preserve">EXCAVATOR, COUPLER &amp; BUCKET RENTAL      </t>
  </si>
  <si>
    <t xml:space="preserve">10/7-10/21/19                      </t>
  </si>
  <si>
    <t xml:space="preserve">ALPHA SPACE CONTROL CO INC.              </t>
  </si>
  <si>
    <t xml:space="preserve">ROAD STRIPING -PIANO KEY CROSSWALKS     </t>
  </si>
  <si>
    <t xml:space="preserve">&amp; LINE REMOVAL                     </t>
  </si>
  <si>
    <t xml:space="preserve">PROF.SERV. 8/31-9/27/19 PAOLI PK.       </t>
  </si>
  <si>
    <t xml:space="preserve">TRAIL F                            </t>
  </si>
  <si>
    <t xml:space="preserve">100.14 TONS 114358 STONE                </t>
  </si>
  <si>
    <t xml:space="preserve">PROF.SERV. 9/28-11/1/19 PAOLI PK.-F     </t>
  </si>
  <si>
    <t xml:space="preserve">DRAINAGE FABRIC                         </t>
  </si>
  <si>
    <t xml:space="preserve">MULCHER RENTAL 12/6/19                  </t>
  </si>
  <si>
    <t xml:space="preserve">PROF.SERV. 11/2-11/29/19 PAOLI PK F     </t>
  </si>
  <si>
    <t xml:space="preserve">PROF.SERVICE 11/30-12/31/19 PAOLI       </t>
  </si>
  <si>
    <t xml:space="preserve">PIKE TRAIL SEGMENTS F &amp; G          </t>
  </si>
  <si>
    <t xml:space="preserve">PROF.SERVICE JANUARY 2020 SEGMT.F       </t>
  </si>
  <si>
    <t xml:space="preserve">PROF.SERVICE FEB.2020 SEGMT. F          </t>
  </si>
  <si>
    <t xml:space="preserve">PROF.SERV. 2/29-3/27/20 PAOLI PK.       </t>
  </si>
  <si>
    <t xml:space="preserve">CONSTRUCTION SEGMT. F              </t>
  </si>
  <si>
    <t xml:space="preserve">TINARI &amp; SON, PHILIP                     </t>
  </si>
  <si>
    <t xml:space="preserve">LABOR &amp; MATERIAL SEGMT. F               </t>
  </si>
  <si>
    <t xml:space="preserve">TRAFFIC SAFETY STORE, THE                </t>
  </si>
  <si>
    <t xml:space="preserve">CHANNELIZER DRUMS                       </t>
  </si>
  <si>
    <t xml:space="preserve">TRANS-FLEET CONCRETE                     </t>
  </si>
  <si>
    <t xml:space="preserve">4.5 CYDS AIR CONCRETE                   </t>
  </si>
  <si>
    <t xml:space="preserve">HICKS BROTHERS LLC                       </t>
  </si>
  <si>
    <t xml:space="preserve">SMALL BALES OF STRAW                    </t>
  </si>
  <si>
    <t xml:space="preserve">DIESEL LOADER, AUGER POWER HEAD &amp;       </t>
  </si>
  <si>
    <t>AUGER 8 RENTAL 5/18-5/20/20       "</t>
  </si>
  <si>
    <t xml:space="preserve">PROF.SERVICE 3/28-5/1/20 SEGMT F        </t>
  </si>
  <si>
    <t xml:space="preserve">WEAVER MULCH LLC                         </t>
  </si>
  <si>
    <t xml:space="preserve">SOIL/COMPOST RAIN GARDEN MATERIAL       </t>
  </si>
  <si>
    <t xml:space="preserve">FISHER &amp; SON COMPANY INC                 </t>
  </si>
  <si>
    <t xml:space="preserve">A-1 COMMERCIAL SEED MIX &amp; GOAL SEED     </t>
  </si>
  <si>
    <t xml:space="preserve">MIX                                </t>
  </si>
  <si>
    <t xml:space="preserve">COMPACT TRCK LOADER, BUCKET, HAMMER     </t>
  </si>
  <si>
    <t>, &amp; HAMMER BRACKET RENTAL 5/14/20 -</t>
  </si>
  <si>
    <t xml:space="preserve">HIGHWAY MATERIALS INC.                   </t>
  </si>
  <si>
    <t xml:space="preserve">30.2 TONS 25mm,0.3&lt;3,C &amp; 5 TONS         </t>
  </si>
  <si>
    <t xml:space="preserve">9.5mm, 0.3&lt;3,H                     </t>
  </si>
  <si>
    <t xml:space="preserve">45.20 TONS ASPHALT                      </t>
  </si>
  <si>
    <t xml:space="preserve">9.98 TONS 9.5mm 0.3&lt;3 H                 </t>
  </si>
  <si>
    <t xml:space="preserve">MINI-TRACK LOADER, AUGER POWER HEAD     </t>
  </si>
  <si>
    <t xml:space="preserve">&amp; AUGER RENTAL 6/9/20              </t>
  </si>
  <si>
    <t xml:space="preserve">3 MEN-9 DAYS - HIBBERD, PAOLI PK,       </t>
  </si>
  <si>
    <t xml:space="preserve">RT.352 &amp; PAOLI PK. ISLAND          </t>
  </si>
  <si>
    <t xml:space="preserve">UNITED RENTALS INC.                      </t>
  </si>
  <si>
    <t xml:space="preserve">SOLAR MESSAGE BOARD RENTAL 5/21-        </t>
  </si>
  <si>
    <t xml:space="preserve">REIMBURSE 01 FOR 03 CRED.CARD            </t>
  </si>
  <si>
    <t xml:space="preserve">EXPENSES                                </t>
  </si>
  <si>
    <t xml:space="preserve">FLAGGER FORCE                            </t>
  </si>
  <si>
    <t xml:space="preserve">TRAFFIC CONTROL - PAOLI PK TRAIL        </t>
  </si>
  <si>
    <t xml:space="preserve">F &amp; G CONSTRUCTION                 </t>
  </si>
  <si>
    <t xml:space="preserve">O'MALLEY TOPSOIL LLC                     </t>
  </si>
  <si>
    <t xml:space="preserve">SCREENED TOPSOIL                        </t>
  </si>
  <si>
    <t xml:space="preserve">6 CYDS 4000 AIR CEMENT                  </t>
  </si>
  <si>
    <t xml:space="preserve">WEIGAND INC., H.A.                       </t>
  </si>
  <si>
    <t xml:space="preserve">VARIOUS SIGNS FOR PAOLI PK.TRAIL        </t>
  </si>
  <si>
    <t xml:space="preserve">4.02 TONS 9.5mm 0.3&lt;3 H                 </t>
  </si>
  <si>
    <t xml:space="preserve">7 CYDS. CONCRETE                        </t>
  </si>
  <si>
    <t xml:space="preserve">RAIN GARDEN SOIL MIX -  30 CYDS         </t>
  </si>
  <si>
    <t xml:space="preserve">SUPPLY &amp; INSTALL WHITE &amp; YELLOW         </t>
  </si>
  <si>
    <t xml:space="preserve">EXTRUDE THERMOPLASTIC LINES        </t>
  </si>
  <si>
    <t xml:space="preserve">GARDEN STATE HWY. PRODUCT                </t>
  </si>
  <si>
    <t xml:space="preserve">SIGNS FOR NEW MEDIAN ON PAOLI PK.       </t>
  </si>
  <si>
    <t xml:space="preserve">PROF.SERV. 5/30-6/26/20 SEGMT.F         </t>
  </si>
  <si>
    <t xml:space="preserve">XFER            </t>
  </si>
  <si>
    <t xml:space="preserve">XFER $ FR: 03 TO REIMBURSE 01            </t>
  </si>
  <si>
    <t xml:space="preserve">FOR 03 CREDIT CARD EXPENSES             </t>
  </si>
  <si>
    <t xml:space="preserve">PROF.SERVICE 6/27-7/31/20 PAOLI PK.     </t>
  </si>
  <si>
    <t xml:space="preserve">TRAIL F &amp; G CONSTRUCTION           </t>
  </si>
  <si>
    <t xml:space="preserve">PROF.SERVICE PAOLI PK. TRAIL F          </t>
  </si>
  <si>
    <t xml:space="preserve">REFUND          </t>
  </si>
  <si>
    <t xml:space="preserve">REFUND CK.FROM ESCH'S FENCING            </t>
  </si>
  <si>
    <t xml:space="preserve">DUE TO SALES TAX CHARGED                </t>
  </si>
  <si>
    <t xml:space="preserve">PROF.SERVICE 10/29-10/2/20 SEGMT F      </t>
  </si>
  <si>
    <t xml:space="preserve">LEC - LENNI ELECTRIC CORPORATION         </t>
  </si>
  <si>
    <t xml:space="preserve">PAOLI PK. SHARED USE SIGNALS  F         </t>
  </si>
  <si>
    <t xml:space="preserve">PROF.SERVICE 10/3-10/30/20 PAOLI        </t>
  </si>
  <si>
    <t xml:space="preserve">PIKE SEGMENT F                     </t>
  </si>
  <si>
    <t xml:space="preserve">GUIDEMARK INC.                           </t>
  </si>
  <si>
    <t xml:space="preserve">PAVEMENT MARKINGS - SECTION F           </t>
  </si>
  <si>
    <t xml:space="preserve">PROF.SERV. 10/31-11/27/20 PAOLI PK      </t>
  </si>
  <si>
    <t xml:space="preserve">TRAIL - F                          </t>
  </si>
  <si>
    <t xml:space="preserve">  03460-7407</t>
  </si>
  <si>
    <t xml:space="preserve">PAOLI PK.TRAIL - SEGMT.G           </t>
  </si>
  <si>
    <t xml:space="preserve">TRAIL  SEGMT. G                    </t>
  </si>
  <si>
    <t xml:space="preserve">TRAIL SEGMENT G                    </t>
  </si>
  <si>
    <t xml:space="preserve">SEGMENT G                          </t>
  </si>
  <si>
    <t xml:space="preserve">PROF.SERV. 2/25-3/31/17 SEGMENT G       </t>
  </si>
  <si>
    <t xml:space="preserve">PROF.SERVICE 9/1-9/29/17 SEGMENT G      </t>
  </si>
  <si>
    <t xml:space="preserve">PROF.SERVICE 10/28-12/1/17 SEGMT.G      </t>
  </si>
  <si>
    <t xml:space="preserve">PROF.SERV. 2/3-3/2/18 SEGMT. G          </t>
  </si>
  <si>
    <t xml:space="preserve">PROF.SERV. 3-2018 PAOLI PK - SEG.G      </t>
  </si>
  <si>
    <t xml:space="preserve">TRAIL - SEGMT. G                   </t>
  </si>
  <si>
    <t xml:space="preserve">PROF.SERVICE JUNE 2018  PAOLI PK G      </t>
  </si>
  <si>
    <t xml:space="preserve">PROF.SERV. 6/30-8/3/18 SG.G - PAOLI     </t>
  </si>
  <si>
    <t xml:space="preserve">PROF.SERVICE 8/4-8/31/18 SEGMT.G        </t>
  </si>
  <si>
    <t xml:space="preserve">PROF.SERVICE 9/1-9/28/18 SEG.G          </t>
  </si>
  <si>
    <t xml:space="preserve">PROF.SERVCE 9/29-11/30/18 SEGMT.G       </t>
  </si>
  <si>
    <t xml:space="preserve">PROF.SERV. DEC.2018 -P.PIKE TRAIL G     </t>
  </si>
  <si>
    <t xml:space="preserve">PROF.SERV. PAOLI TRL. 1/1-2/1/19  G     </t>
  </si>
  <si>
    <t xml:space="preserve">PROF. SERVICE - MARCH 2019 SEGMT.G      </t>
  </si>
  <si>
    <t xml:space="preserve">PROF.SERVICE APRIL 2019 - SEGMT. G      </t>
  </si>
  <si>
    <t xml:space="preserve">PROF.SERVICE -APRIL 2019 SEGMNT. G      </t>
  </si>
  <si>
    <t xml:space="preserve">PROF.SERVICE 4/27-5/31/19 SEGMT.G       </t>
  </si>
  <si>
    <t xml:space="preserve">PIPING &amp; FILTER BAGS - PAOLI TR.-G      </t>
  </si>
  <si>
    <t xml:space="preserve">PROF.SERVICES - 8/3-8/30/19 SEGMT.G     </t>
  </si>
  <si>
    <t xml:space="preserve">47.71 TONS AASHTO #57 STONE             </t>
  </si>
  <si>
    <t xml:space="preserve">ARTICULATED TRUCK RENTL 9/9-10/7/19     </t>
  </si>
  <si>
    <t xml:space="preserve">9/9/19 - 10/7/19                   </t>
  </si>
  <si>
    <t xml:space="preserve">TRAIL G                            </t>
  </si>
  <si>
    <t xml:space="preserve">PROF.SERV. 9/28-11/1/19 PAOLI PK.-G     </t>
  </si>
  <si>
    <t xml:space="preserve">PROF.SERV. 11/2-11/29/19 PAOLI PK G     </t>
  </si>
  <si>
    <t xml:space="preserve">SOCK NETTING - SEGMENT G                </t>
  </si>
  <si>
    <t xml:space="preserve">EXCAVATOR, COUPLER &amp; BUCKERT RENTAL     </t>
  </si>
  <si>
    <t xml:space="preserve">2/3/20 - 2/5/20                    </t>
  </si>
  <si>
    <t xml:space="preserve">19.07 TONS 114371 STONE                 </t>
  </si>
  <si>
    <t xml:space="preserve">DRAINAGE FABRIC - SEGMENT G             </t>
  </si>
  <si>
    <t xml:space="preserve">BALANCE DUE INV.A6592001                </t>
  </si>
  <si>
    <t xml:space="preserve">PROF.SERVICE JANUARY 2020 SEGMT.G       </t>
  </si>
  <si>
    <t xml:space="preserve">191.46 TONS AASHTO #3 - SEGMT.G         </t>
  </si>
  <si>
    <t xml:space="preserve">8 PE DBL WALL TEE - BASIN SEGMT.G       </t>
  </si>
  <si>
    <t xml:space="preserve">TRACK DOZER RENTAL 1/27-2/24/20         </t>
  </si>
  <si>
    <t xml:space="preserve">PAOLI PIKE SEGMENT G               </t>
  </si>
  <si>
    <t xml:space="preserve">MULCHER RENTAL 2/24/20 SEGMENT G        </t>
  </si>
  <si>
    <t xml:space="preserve">95.47 TONS AASHTO #3 STONE SEGMT.G      </t>
  </si>
  <si>
    <t xml:space="preserve">50LB BAG MAXBORE                        </t>
  </si>
  <si>
    <t xml:space="preserve">6 50LB BAGS BUILDERS MIX                </t>
  </si>
  <si>
    <t xml:space="preserve">STANDARD TRACK DOZER RENTAL 1/27-       </t>
  </si>
  <si>
    <t xml:space="preserve">63 SMALL BALES OF HAY - SEGMT.G         </t>
  </si>
  <si>
    <t xml:space="preserve">PROF.SERVICE FEB.2020 SEGMT. G          </t>
  </si>
  <si>
    <t xml:space="preserve">TRACK LOADER RENTAL 2/11/20 SEG.G       </t>
  </si>
  <si>
    <t xml:space="preserve">ACE PORTABLES INC.                       </t>
  </si>
  <si>
    <t xml:space="preserve">CREDIT CARD PAYMENT                     </t>
  </si>
  <si>
    <t>CONSTRUCTION PORTABLE TOILETS 2/18-</t>
  </si>
  <si>
    <t xml:space="preserve">TRACK DOZER RENTAL 3/10-3/16/20 S-G     </t>
  </si>
  <si>
    <t xml:space="preserve">CONSTRUCTION SEGMT. G              </t>
  </si>
  <si>
    <t xml:space="preserve">TRACK STEER LOADER                      </t>
  </si>
  <si>
    <t xml:space="preserve">PROF.SERVICE 3/28-5/1/20 SEGMT G        </t>
  </si>
  <si>
    <t xml:space="preserve">140.10 TONS 25mm, 0.3&lt;3, C &amp; 139.73     </t>
  </si>
  <si>
    <t xml:space="preserve">TONS 9.5mm, 0.3&lt;3,H                </t>
  </si>
  <si>
    <t xml:space="preserve">50.02 TONS 9.5mm                        </t>
  </si>
  <si>
    <t xml:space="preserve">VIMCO                                    </t>
  </si>
  <si>
    <t xml:space="preserve">ADA CAST IN PLACE RED                   </t>
  </si>
  <si>
    <t xml:space="preserve">5.99 TONS 25mm,0.3&lt;3,C &amp; 3.96 TONS      </t>
  </si>
  <si>
    <t xml:space="preserve">9.5mm 0.3&lt;3 H                      </t>
  </si>
  <si>
    <t xml:space="preserve">RAIN GARDEN SOIL MIX -  20 CYDS         </t>
  </si>
  <si>
    <t xml:space="preserve">PROF.SERV. 5/30-6/26/20 SEGMT.G         </t>
  </si>
  <si>
    <t xml:space="preserve">PROF.SERVICE PAOLI PK. TRAIL G          </t>
  </si>
  <si>
    <t xml:space="preserve">PAOLI PK. SHARED USE SIGNALS  G         </t>
  </si>
  <si>
    <t xml:space="preserve">PIKE SEGMENT G                     </t>
  </si>
  <si>
    <t xml:space="preserve">PAVEMENT MARKINGS - SECTION G           </t>
  </si>
  <si>
    <t xml:space="preserve">TRAIL - G                          </t>
  </si>
  <si>
    <t xml:space="preserve">  03460-7408</t>
  </si>
  <si>
    <t xml:space="preserve">PAOLI PK.TRAIL - ALL SEGMENTS      </t>
  </si>
  <si>
    <t xml:space="preserve">PROF.SERV. 4/2-4/29/16 PAOLI TRAIL      </t>
  </si>
  <si>
    <t xml:space="preserve">SURVEY                             </t>
  </si>
  <si>
    <t xml:space="preserve">PROF.SERVICE 4/30-5/27/16 PAOLI PK.     </t>
  </si>
  <si>
    <t xml:space="preserve">TRAIL SURVEY                       </t>
  </si>
  <si>
    <t xml:space="preserve">EAST GOSHEN TOWNSHIP - GENERAL           </t>
  </si>
  <si>
    <t xml:space="preserve">REIMBURSE 01 FUND FOR MCMAHON PAOLI     </t>
  </si>
  <si>
    <t xml:space="preserve">PARK TRAIL SURVEY INVOICE #147524  </t>
  </si>
  <si>
    <t xml:space="preserve">PROF SVC MAY 2019 PAOLI TR GRANT        </t>
  </si>
  <si>
    <t xml:space="preserve">ASSISTANCE 4/27-5/31/19            </t>
  </si>
  <si>
    <t xml:space="preserve">VOID CK. 1287 - INCORRECT FUND          </t>
  </si>
  <si>
    <t xml:space="preserve">HOME DEPOT CREDIT SERVICES               </t>
  </si>
  <si>
    <t xml:space="preserve">PLYWOOD &amp; PROPANE TANK FOR PAOLI PK     </t>
  </si>
  <si>
    <t xml:space="preserve">TREEWORK                           </t>
  </si>
  <si>
    <t xml:space="preserve">  03392-0855</t>
  </si>
  <si>
    <t>PAOLI PK TRAIL SEGMNT C ENGINEERING</t>
  </si>
  <si>
    <t xml:space="preserve">REIMBURSMT      </t>
  </si>
  <si>
    <t xml:space="preserve">REIMBURSEMENT FROM BOND FUND             </t>
  </si>
  <si>
    <t xml:space="preserve">08 TO SINKING FUND 03                   </t>
  </si>
  <si>
    <t xml:space="preserve">RECLASS REIMBURSEMENT TO                 </t>
  </si>
  <si>
    <t xml:space="preserve">SINKING FUND                            </t>
  </si>
  <si>
    <t xml:space="preserve">  03392-0856</t>
  </si>
  <si>
    <t xml:space="preserve">PAOLI PK. SEGMNT D &amp; E ENGINEERING </t>
  </si>
  <si>
    <t xml:space="preserve">  03392-0857</t>
  </si>
  <si>
    <t xml:space="preserve">TRAIL - ALL SEGMENTS               </t>
  </si>
  <si>
    <t>Yes</t>
  </si>
  <si>
    <t>No</t>
  </si>
  <si>
    <t>PPT Segment D-E</t>
  </si>
  <si>
    <t>Federal</t>
  </si>
  <si>
    <t>DVRPC</t>
  </si>
  <si>
    <t>CMAQ/DVRPC (Federal)</t>
  </si>
  <si>
    <t>PPT Segment C</t>
  </si>
  <si>
    <t>TAP/DVRPC (Federal)</t>
  </si>
  <si>
    <t>PPT Segment B</t>
  </si>
  <si>
    <t>pending**</t>
  </si>
  <si>
    <t>PPT Segment A</t>
  </si>
  <si>
    <t>No (can use for matching)</t>
  </si>
  <si>
    <t>Yes 15%</t>
  </si>
  <si>
    <t>Tyler</t>
  </si>
  <si>
    <t>Submitted Partial Paymen for 78,368 on 12/19/19. Waiting for crosswalk and striping to be complete - will submit by end of 2020.
Should receive $88,509 by 1/22/21</t>
  </si>
  <si>
    <t>PPT Segment F-G</t>
  </si>
  <si>
    <t>State</t>
  </si>
  <si>
    <t>DCNR</t>
  </si>
  <si>
    <t>DCNR C2P2 (State)</t>
  </si>
  <si>
    <t>no but covers cm</t>
  </si>
  <si>
    <t>Judy Thomas</t>
  </si>
  <si>
    <t>Completed</t>
  </si>
  <si>
    <t>Local</t>
  </si>
  <si>
    <t>County</t>
  </si>
  <si>
    <t>Chester County Open Space Grant</t>
  </si>
  <si>
    <t>Single Audit?*</t>
  </si>
  <si>
    <t>Covers in-house work?</t>
  </si>
  <si>
    <t>Covers Engineering?</t>
  </si>
  <si>
    <t>Projected completion date</t>
  </si>
  <si>
    <t>Awarded</t>
  </si>
  <si>
    <t>Grant agreement end date</t>
  </si>
  <si>
    <t>Grant agreement beginning date</t>
  </si>
  <si>
    <t>Remaining award</t>
  </si>
  <si>
    <t>Received as of 2/24/21</t>
  </si>
  <si>
    <t>Amount</t>
  </si>
  <si>
    <t>Contact</t>
  </si>
  <si>
    <t>Contract Phase/notes</t>
  </si>
  <si>
    <t>Purpose</t>
  </si>
  <si>
    <t>Type</t>
  </si>
  <si>
    <t>Agency</t>
  </si>
  <si>
    <t>Grant</t>
  </si>
  <si>
    <t xml:space="preserve">Status of EGT Grants </t>
  </si>
  <si>
    <t>Trail Segment</t>
  </si>
  <si>
    <t>Segment A-B</t>
  </si>
  <si>
    <t>Segment C-E</t>
  </si>
  <si>
    <t>Segment F-G</t>
  </si>
  <si>
    <t>Misc (All Segments)</t>
  </si>
  <si>
    <t xml:space="preserve">  08459-6000</t>
  </si>
  <si>
    <t xml:space="preserve">MISC TRAIL EXPENSES                </t>
  </si>
  <si>
    <t xml:space="preserve">EAST GOSHEN TOWNSHIP - SINKING FUND      </t>
  </si>
  <si>
    <t xml:space="preserve">REIMBURSE 03 FUND FOR CAP.PROJECTS      </t>
  </si>
  <si>
    <t xml:space="preserve">COYLE, LYNCH &amp; COMPANY                   </t>
  </si>
  <si>
    <t xml:space="preserve">VALUATION - PAOLI PK.TRAIL EASEMENT     </t>
  </si>
  <si>
    <t xml:space="preserve">PROF.SERV. - OCT.2018 PAOLI PK          </t>
  </si>
  <si>
    <t xml:space="preserve">RECLASS MCMAHON ENGINEERING              </t>
  </si>
  <si>
    <t xml:space="preserve">2018 CHARGES                            </t>
  </si>
  <si>
    <t xml:space="preserve">VALUATION OF PAOLI PK.EASEMENT -        </t>
  </si>
  <si>
    <t xml:space="preserve">1425 PAOLI PK. (SUNOCO)            </t>
  </si>
  <si>
    <t xml:space="preserve">VALUATION -PAOLI PK EASEMNT UNKNOWN     </t>
  </si>
  <si>
    <t xml:space="preserve">PARCEL                             </t>
  </si>
  <si>
    <t xml:space="preserve">APPRAISAL REVIEW SPECIALISTS             </t>
  </si>
  <si>
    <t xml:space="preserve">APPRAISALS - EASEMENTS                  </t>
  </si>
  <si>
    <t xml:space="preserve">COYLE LYNCH &amp; COMPANY                    </t>
  </si>
  <si>
    <t xml:space="preserve">VALUATION OF EASEMENT - PARCEL 28       </t>
  </si>
  <si>
    <t xml:space="preserve">BUCKLEY BRION MCGUIRE &amp; MORRIS           </t>
  </si>
  <si>
    <t xml:space="preserve">LEGAL SERVICE 3/5-3/29/19 PAOLI PK.     </t>
  </si>
  <si>
    <t xml:space="preserve">TRAIL                              </t>
  </si>
  <si>
    <t xml:space="preserve">LEGAL SERV. 4/1-4/29/19 PAOLI PK TR     </t>
  </si>
  <si>
    <t xml:space="preserve">APPRAISAL REVIEW - PARCELS 26, 17,      </t>
  </si>
  <si>
    <t xml:space="preserve">28 AND 30 PAOLI TRAIL PROJECT      </t>
  </si>
  <si>
    <t xml:space="preserve">SINQUETT, CARROLL                        </t>
  </si>
  <si>
    <t xml:space="preserve">PAOLI PIKE TRAIL EASEMENT               </t>
  </si>
  <si>
    <t xml:space="preserve">GOSHEN EXECUTIVE CENTER                  </t>
  </si>
  <si>
    <t xml:space="preserve">SUNOCO                                   </t>
  </si>
  <si>
    <t xml:space="preserve">THORNDALE INVESTMENTS - WAWA             </t>
  </si>
  <si>
    <t xml:space="preserve">REDEEMED PROPERTIES                      </t>
  </si>
  <si>
    <t xml:space="preserve">REIMBURSEMENT FOR APPRAISER &amp; LEGAL     </t>
  </si>
  <si>
    <t xml:space="preserve">FEES - PAOLI PK.TRAIL              </t>
  </si>
  <si>
    <t xml:space="preserve">GOSHEN EQUITIES LLC                      </t>
  </si>
  <si>
    <t xml:space="preserve">LEGAL EXPENSES - PAOLI PK.EASEMENT      </t>
  </si>
  <si>
    <t xml:space="preserve">LEGAL SERVICE 4/30-5/31/19 PAOLI PK     </t>
  </si>
  <si>
    <t xml:space="preserve">ADDL' PAOLI PIKE TRAIL EASEMENT         </t>
  </si>
  <si>
    <t xml:space="preserve">LEGAL &amp; APPRAISAL FEES REIMBURSEMNT     </t>
  </si>
  <si>
    <t xml:space="preserve">LEGAL SERV. 6/3-6/27/19 PAOLI PK TR     </t>
  </si>
  <si>
    <t xml:space="preserve">LEGAL SERV.- JULY 2019 PAOLI PK TRL     </t>
  </si>
  <si>
    <t xml:space="preserve">ADVANTAGE BLDG. &amp; FACILITY SERVICES LLC  </t>
  </si>
  <si>
    <t xml:space="preserve">REIMBURSEMENT FOR LEGAL FEES            </t>
  </si>
  <si>
    <t xml:space="preserve">LEGAL SERV. 8/5-8/23/19 PAOLI PK.       </t>
  </si>
  <si>
    <t xml:space="preserve">PREPARATION APA'S PARCELS 2 &amp; 3         </t>
  </si>
  <si>
    <t xml:space="preserve">LEGAL SERVICE - 9/16/19 PAOLI PK TR     </t>
  </si>
  <si>
    <t xml:space="preserve">REVERSE         </t>
  </si>
  <si>
    <t xml:space="preserve">REVERSE TRX. 66129                       </t>
  </si>
  <si>
    <t xml:space="preserve">2017 - 2018 CHARGES                     </t>
  </si>
  <si>
    <t xml:space="preserve">TD BANK ENTERPRISE REAL ESTATE           </t>
  </si>
  <si>
    <t xml:space="preserve">PAOLI PK.TRAIL EASEMENT-REPLACES CK     </t>
  </si>
  <si>
    <t xml:space="preserve">#960                               </t>
  </si>
  <si>
    <t xml:space="preserve">PROF.SERVICE -VALUATION OF PAOLI PK     </t>
  </si>
  <si>
    <t xml:space="preserve">EASEMENT - PARCEL 2 SEGMENT A      </t>
  </si>
  <si>
    <t xml:space="preserve">PAOLI PK.TRAIL SEG.A - PARCEL 2 &amp; 3     </t>
  </si>
  <si>
    <t xml:space="preserve">LEGAL SERVICE 1/7-1/23/20 PAOLI PK      </t>
  </si>
  <si>
    <t xml:space="preserve">LEGAL SERV.2/10-2/28/20 PAOLI PK TR     </t>
  </si>
  <si>
    <t xml:space="preserve">LEGAL SERV.- MARCH 2020 PAOLI PK TR     </t>
  </si>
  <si>
    <t xml:space="preserve">LEGAL SERV. 4/7-4/30/20 PAOLI PK.TR     </t>
  </si>
  <si>
    <t xml:space="preserve">REIMBURSEMENT FOR LEGAL FEES 2019       </t>
  </si>
  <si>
    <t xml:space="preserve">NATIONAL BANK OF MALVERN                 </t>
  </si>
  <si>
    <t xml:space="preserve">TRAIL EASEMENT PAOLI PK TRAIL SEG.A     </t>
  </si>
  <si>
    <t xml:space="preserve">THOMSON, MR.&amp; MRS. RICHARD               </t>
  </si>
  <si>
    <t xml:space="preserve">REIMBURSEMENT RE: LEGAL COSTS PAOLI     </t>
  </si>
  <si>
    <t xml:space="preserve">PIKE TRAIL EASEMENT SEG.A          </t>
  </si>
  <si>
    <t xml:space="preserve">PROF.SERVICES - VALUATION PARCEL        </t>
  </si>
  <si>
    <t xml:space="preserve">53-3-1.8 HICK - PAOLI PIKE TRAIL   </t>
  </si>
  <si>
    <t xml:space="preserve">LEGAL SERV. 5/8-5/28/20 PAOLI PK TR     </t>
  </si>
  <si>
    <t xml:space="preserve">LEGAL SERVICE - PAOLI PK.TRAIL 6/5-     </t>
  </si>
  <si>
    <t xml:space="preserve">PROF.SERV. VALUATION 1351 PAOLI PK.     </t>
  </si>
  <si>
    <t xml:space="preserve">PARCEL # 53-4-166                  </t>
  </si>
  <si>
    <t xml:space="preserve">MAILLIE FALCONIERO &amp; CO.                 </t>
  </si>
  <si>
    <t xml:space="preserve">REVIEW PAOLI PK.TRL SEG.C FOR AUDIT     </t>
  </si>
  <si>
    <t xml:space="preserve">IMPLICATIONS                       </t>
  </si>
  <si>
    <t xml:space="preserve">LEGAL SERVICE - PAOLI PK.TR. 6/29-      </t>
  </si>
  <si>
    <t xml:space="preserve">PREP.&amp; APPRAISAL REVIEW SERVICES-       </t>
  </si>
  <si>
    <t>PARCELS 53-3-1.8 W.HICKS &amp; 53-3-1.9</t>
  </si>
  <si>
    <t xml:space="preserve">P.HICKS                            </t>
  </si>
  <si>
    <t xml:space="preserve">LEGAL SERVICE 8/31/20 PAOLI PK TRL.     </t>
  </si>
  <si>
    <t xml:space="preserve">LEGAL SERV. 9/2-9/30/20 PAOLI PK.TR     </t>
  </si>
  <si>
    <t xml:space="preserve">LEGAL SERVICE 10/1-10/8/20 PAOLI PK     </t>
  </si>
  <si>
    <t xml:space="preserve">LEGAL SERVICE NOV. 2020 PAOLI PK TR     </t>
  </si>
  <si>
    <t xml:space="preserve">LEGAL SER. 12/14-12/21/20 PAOLI PK      </t>
  </si>
  <si>
    <t xml:space="preserve">LEGAL SERVICE 1/11-1/30/21 PAOLI PK     </t>
  </si>
  <si>
    <t xml:space="preserve">LEGAL SERV. 2/8-2/26/21 PAOLI PK.TR     </t>
  </si>
  <si>
    <t xml:space="preserve">ACERO HOLDINGS LLC                       </t>
  </si>
  <si>
    <t xml:space="preserve">TRAIL EASEMENT FEE-PARCLS 53-4-168      </t>
  </si>
  <si>
    <t xml:space="preserve">&amp; 53-4-169                         </t>
  </si>
  <si>
    <t xml:space="preserve">LEGAL SERV.- APRIL 2021 PAOLI PK.TR     </t>
  </si>
  <si>
    <t xml:space="preserve">GLACKIN THOMAS PANZAK INC.               </t>
  </si>
  <si>
    <t xml:space="preserve">LANDSCAPING - PAOLI PIKE TRAIL          </t>
  </si>
  <si>
    <t xml:space="preserve">  08459-6001</t>
  </si>
  <si>
    <t xml:space="preserve">SEGMENTS A&amp;B ENGINEERING           </t>
  </si>
  <si>
    <t xml:space="preserve">PROF.SERV. - SEPT.2018 PAOLI PK A&amp;B     </t>
  </si>
  <si>
    <t xml:space="preserve">PROF.SERVCE 11/3-11/30/18 SEGMT.A&amp;B     </t>
  </si>
  <si>
    <t xml:space="preserve">PROF.SERVICE DEC.2018 - SEGMT.A&amp;B       </t>
  </si>
  <si>
    <t xml:space="preserve">PROF.SERV. JAN.2019  A&amp;B PAOLI PK.      </t>
  </si>
  <si>
    <t xml:space="preserve">PROF.SERV. FEB. 2019 PAOLI TR.-A&amp;B      </t>
  </si>
  <si>
    <t xml:space="preserve">PROF.SERVICE APRIL 2019 A&amp;B PAOLI       </t>
  </si>
  <si>
    <t xml:space="preserve">PROF.SERVICE 4/27-5/31/19 SEGMT.A&amp;B     </t>
  </si>
  <si>
    <t xml:space="preserve">PROF.SERV. 8/3-8/30/19 SEGMTS.A&amp;B       </t>
  </si>
  <si>
    <t xml:space="preserve">PROF.SERV. 6/29-8/2/19 PAOLI TR.A&amp;B     </t>
  </si>
  <si>
    <t xml:space="preserve">TRAIL A&amp;B                          </t>
  </si>
  <si>
    <t xml:space="preserve">PROF.SERVICE 9/28-11/1/19 PAOLI PK      </t>
  </si>
  <si>
    <t xml:space="preserve">PROF.SERVICE - 11/2-11/29/19 A&amp;B        </t>
  </si>
  <si>
    <t xml:space="preserve">PIKE TRAIL SEGMENTS A &amp; B          </t>
  </si>
  <si>
    <t xml:space="preserve">PROF.SERVICE JANUARY 2020 SEG.A&amp;B       </t>
  </si>
  <si>
    <t xml:space="preserve">PROF.SERVICE FEB.2020 SEGMT. A&amp;B        </t>
  </si>
  <si>
    <t xml:space="preserve">PROF.SERV.2/29-3/27/10 PAOLI PK A&amp;B     </t>
  </si>
  <si>
    <t xml:space="preserve">PROF.SERVICE 3/28-5/1/20 SEGMTS.A&amp;B     </t>
  </si>
  <si>
    <t xml:space="preserve">A&amp;B                                </t>
  </si>
  <si>
    <t xml:space="preserve">PROF.SERV. 5/30-6/26/20 SEGMT.A&amp;B       </t>
  </si>
  <si>
    <t xml:space="preserve">PROF.SERV. 6/27-7/31/20 PAOLI PIKE      </t>
  </si>
  <si>
    <t xml:space="preserve">PROF.SERV. PAOLI PK TRL - SEGT.A&amp;B      </t>
  </si>
  <si>
    <t xml:space="preserve">PROF.SERVICE 8/29-10/02/20 SEG.A&amp;B      </t>
  </si>
  <si>
    <t xml:space="preserve">PIKE SEGMENT A&amp;B                   </t>
  </si>
  <si>
    <t xml:space="preserve">PROF.SERVICE 11/28-12/31/20 SEG.A&amp;B     </t>
  </si>
  <si>
    <t xml:space="preserve">PROF.SERVICE- JANUARY 2021 PAOLI PK     </t>
  </si>
  <si>
    <t xml:space="preserve">PROF.SERV. 1/30-2/26/21 SEGMT.A&amp;B       </t>
  </si>
  <si>
    <t xml:space="preserve">PROF.SERV. 2/27-4/2/21 PAOLI PK A&amp;B     </t>
  </si>
  <si>
    <t xml:space="preserve">SERVICES RE: PAOLI PK.TRAIL A&amp;B         </t>
  </si>
  <si>
    <t xml:space="preserve">  08459-6003</t>
  </si>
  <si>
    <t xml:space="preserve">SEGMENT C ENGINEERING              </t>
  </si>
  <si>
    <t xml:space="preserve">PROF.SERV.- JUNE 2017 SEGMENT C -       </t>
  </si>
  <si>
    <t xml:space="preserve">PROF.SERV. JULY 2017 PAOLI PK - C       </t>
  </si>
  <si>
    <t xml:space="preserve">PROF.SERVICE 7/29-9/1/17 SEGMT C        </t>
  </si>
  <si>
    <t xml:space="preserve">PAOLI PK TRAIL                     </t>
  </si>
  <si>
    <t xml:space="preserve">PROF.SERVICE - SEPT.2017 PAOLI PK C     </t>
  </si>
  <si>
    <t xml:space="preserve">ENGINEERING SERVICE FOR PAOLI PIKE      </t>
  </si>
  <si>
    <t xml:space="preserve">PROF.SERVICE 10/28-12/1/17 SEGMT.C      </t>
  </si>
  <si>
    <t xml:space="preserve">PROF.SERVICE - DEC.2017 PAOLI SEG.C     </t>
  </si>
  <si>
    <t xml:space="preserve">PROF.SERVICE 1/1-2/2/18 PAOLI PK        </t>
  </si>
  <si>
    <t>PROF.SERV. 2/3-3/2/18 PAOLI TR.C"      "</t>
  </si>
  <si>
    <t xml:space="preserve">PROF.SERV. 3/3-3/30/18 PAOLI TRAIL      </t>
  </si>
  <si>
    <t>PROF.SERVICE 4/2018 - PAOLI TR.C"      "</t>
  </si>
  <si>
    <t xml:space="preserve">PROF.SERV. 4/28-6/1/18 P.PIKE SEG.C     </t>
  </si>
  <si>
    <t xml:space="preserve">PROF.SERV. 6/2-6/29/18 SEG.C  PAOLI     </t>
  </si>
  <si>
    <t xml:space="preserve">PROF.SERVICE 6/30-8/03/18 SEGMT.C       </t>
  </si>
  <si>
    <t xml:space="preserve">PROF.SERV. - SEPT.2018 PAOLI PK C       </t>
  </si>
  <si>
    <t xml:space="preserve">PROF.SERVICE 11/3-11/30/18 SEGMT.C      </t>
  </si>
  <si>
    <t xml:space="preserve">PROF.SERVICE DEC.2018 - SEGMT.C         </t>
  </si>
  <si>
    <t xml:space="preserve">PROF.SERVICE FEB. 2019 PAOLI TR.- C     </t>
  </si>
  <si>
    <t xml:space="preserve">CONSTRUCTION INSPECTIONS - SEGMT.C      </t>
  </si>
  <si>
    <t xml:space="preserve">VOID CK.#995                            </t>
  </si>
  <si>
    <t xml:space="preserve">EAST GOSHEN TOWNSHIP - CAPITAL RESERVE   </t>
  </si>
  <si>
    <t xml:space="preserve">REIMB.03 FOR 08 EXPENSE - MCMAHON       </t>
  </si>
  <si>
    <t xml:space="preserve">ENGINEERING SEGMENT C              </t>
  </si>
  <si>
    <t xml:space="preserve">PROF.SERV. 5/30-6/26/20 SEGMT.C         </t>
  </si>
  <si>
    <t xml:space="preserve">TRAIL C CONSTRUCTION               </t>
  </si>
  <si>
    <t xml:space="preserve">PROF.SERV. PAOLI PK TRL. SEGMT.C        </t>
  </si>
  <si>
    <t xml:space="preserve">PROF.SERVICE 8/29-10/02/20 C,D &amp; E      </t>
  </si>
  <si>
    <t xml:space="preserve">PIKE SEGMENT C                     </t>
  </si>
  <si>
    <t xml:space="preserve">REIMB. 03 FOR 08 EXPENSE - MCMAHON      </t>
  </si>
  <si>
    <t xml:space="preserve">INV.171800                         </t>
  </si>
  <si>
    <t xml:space="preserve">TRAIL C,D &amp; E CONSTRUCTION         </t>
  </si>
  <si>
    <t xml:space="preserve">PROF.SERV. 11/28-12/31/20 PAOLI PK.     </t>
  </si>
  <si>
    <t xml:space="preserve">  08459-6005</t>
  </si>
  <si>
    <t xml:space="preserve">SEGMENTS D&amp;E ENGINEERING           </t>
  </si>
  <si>
    <t xml:space="preserve">PROF.SERV. - SEPT.2018 PAOLI PK D&amp;E     </t>
  </si>
  <si>
    <t xml:space="preserve">PROF.SERVCE 11/3-11/30/18 SEGMT.D&amp;E     </t>
  </si>
  <si>
    <t xml:space="preserve">PROF.SERVICE DEC.2018 - SEGMT.D&amp;E       </t>
  </si>
  <si>
    <t xml:space="preserve">PROF.SERV. JAN.2019  D&amp;E PAOLI PK.      </t>
  </si>
  <si>
    <t xml:space="preserve">PROF.SERV. FEB. 2019 PAOLI TR.-D&amp;E      </t>
  </si>
  <si>
    <t xml:space="preserve">CONSTRUCTION INSPECTIONS - SEGMT.D&amp;     </t>
  </si>
  <si>
    <t xml:space="preserve">ENGINEERING SEGMENT D &amp; E          </t>
  </si>
  <si>
    <t xml:space="preserve">PROF.SERV. 5/30-6/26/20 SEGMT.D&amp;E       </t>
  </si>
  <si>
    <t xml:space="preserve">TRAIL D &amp; E CONSTRUCTION           </t>
  </si>
  <si>
    <t xml:space="preserve">PROF.SERV. PAOLI PK TRL. SEGMT.D&amp;E      </t>
  </si>
  <si>
    <t xml:space="preserve">PIKE SEGMENT D &amp; E                 </t>
  </si>
  <si>
    <t xml:space="preserve">TRAIL SEGMENT D &amp; E                </t>
  </si>
  <si>
    <t xml:space="preserve">  08459-6006</t>
  </si>
  <si>
    <t xml:space="preserve">SEGMENTS F&amp;G REIMBURSEMENTS        </t>
  </si>
  <si>
    <t xml:space="preserve">PROF.SERVICE 11/28-12/31/20 F&amp;G         </t>
  </si>
  <si>
    <t xml:space="preserve">  03354-3100</t>
  </si>
  <si>
    <t xml:space="preserve">Segment C-E TAP/CMAQ Grant         </t>
  </si>
  <si>
    <t xml:space="preserve">TRAILGRANT      </t>
  </si>
  <si>
    <t xml:space="preserve">PA TRAIL GRANT C-E                       </t>
  </si>
  <si>
    <t xml:space="preserve">PA TRAIL GRANT                           </t>
  </si>
  <si>
    <t xml:space="preserve">                                         </t>
  </si>
  <si>
    <t xml:space="preserve">PA TRAIL GRANT                          </t>
  </si>
  <si>
    <t xml:space="preserve">SEGMENT C-E TAP/CMAQ GRANT         </t>
  </si>
  <si>
    <t xml:space="preserve"> 77520    1     </t>
  </si>
  <si>
    <t xml:space="preserve">TAP/CMAQ GRANT C-E APP#11 MYER          </t>
  </si>
  <si>
    <t xml:space="preserve"> 77523    1     </t>
  </si>
  <si>
    <t xml:space="preserve">TPD APPLICATION #10                     </t>
  </si>
  <si>
    <t xml:space="preserve"> 77803    1     </t>
  </si>
  <si>
    <t xml:space="preserve"> 78522    1     </t>
  </si>
  <si>
    <t xml:space="preserve"> 78984    1     </t>
  </si>
  <si>
    <t xml:space="preserve">  03100-1030</t>
  </si>
  <si>
    <t xml:space="preserve">M&amp;T CAPITAL RESERVE 9870649283     </t>
  </si>
  <si>
    <t xml:space="preserve">XFER $ FROM 3100.1000 BB&amp;T TO            </t>
  </si>
  <si>
    <t xml:space="preserve">3100.1030 M&amp;T                           </t>
  </si>
  <si>
    <t xml:space="preserve">XFER $ FROM 3109.1400 BB&amp;T TO            </t>
  </si>
  <si>
    <t xml:space="preserve">M&amp;T 3100.1030 TO CLOSE ACCT.            </t>
  </si>
  <si>
    <t xml:space="preserve">DEPOSIT         </t>
  </si>
  <si>
    <t xml:space="preserve">DEPOSIT PROCEEDS - SALE OF               </t>
  </si>
  <si>
    <t xml:space="preserve">TRAILER                                 </t>
  </si>
  <si>
    <t xml:space="preserve">METROPOLITAN COMMUNICATIO                </t>
  </si>
  <si>
    <t xml:space="preserve">SOUND OFF SIGNALS, REAR WINDOW          </t>
  </si>
  <si>
    <t>LIGHTS &amp; TRUNK LIP MOUNT -2017 FORD</t>
  </si>
  <si>
    <t xml:space="preserve">F350                               </t>
  </si>
  <si>
    <t xml:space="preserve">REIMBURSE 01 FOR 03 CHECK ORDER         </t>
  </si>
  <si>
    <t xml:space="preserve">HOSKIN'S FORD, BRIAN                     </t>
  </si>
  <si>
    <t xml:space="preserve">2017 FORD F350                          </t>
  </si>
  <si>
    <t xml:space="preserve">GANNETT FLEMING COMPANIES                </t>
  </si>
  <si>
    <t xml:space="preserve">ENGINEER.SERV. SEPT-NOV.2016 MILLTN     </t>
  </si>
  <si>
    <t xml:space="preserve">DAM                                </t>
  </si>
  <si>
    <t xml:space="preserve">INTERCON TRUCK EQUIPMENT                 </t>
  </si>
  <si>
    <t xml:space="preserve">INSTALL 8'SNOW PLOW - NEW TRUCK         </t>
  </si>
  <si>
    <t xml:space="preserve">LED WORKLIGHT BAR, REPLACE RED/AMBE     </t>
  </si>
  <si>
    <t xml:space="preserve">LIGHTS 2013 FORD                   </t>
  </si>
  <si>
    <t xml:space="preserve">SOUND &amp; LIGHT SYSTEM - NEW TRUCK        </t>
  </si>
  <si>
    <t xml:space="preserve">CK.TD BK.       </t>
  </si>
  <si>
    <t xml:space="preserve">CK.1257755 -CLOSE OUT TD ACT.            </t>
  </si>
  <si>
    <t xml:space="preserve">&amp; DEPOSIT INTO 3100.1030 M&amp;T            </t>
  </si>
  <si>
    <t xml:space="preserve">CHCK &amp; DEP      </t>
  </si>
  <si>
    <t xml:space="preserve">CK.1050 TO CLOSE OUT BB&amp;T 3100           </t>
  </si>
  <si>
    <t xml:space="preserve">.1000 &amp; DEPOSIT M&amp;T 3100.1030           </t>
  </si>
  <si>
    <t xml:space="preserve">REV             </t>
  </si>
  <si>
    <t xml:space="preserve">REVERSE PA STATE REIMB. BRIDGE           </t>
  </si>
  <si>
    <t xml:space="preserve">GRANT-E. BOOT RD 12/30/16               </t>
  </si>
  <si>
    <t xml:space="preserve">CORRECTION      </t>
  </si>
  <si>
    <t xml:space="preserve">REV JE#56286 E BOOT RD BRIDGE            </t>
  </si>
  <si>
    <t xml:space="preserve">IN CORRECT PERIOD                       </t>
  </si>
  <si>
    <t xml:space="preserve"> 56233    1     </t>
  </si>
  <si>
    <t xml:space="preserve">EAST BOOT RD BRIDGE-PA ST REIM          </t>
  </si>
  <si>
    <t xml:space="preserve">DVRPC BRIDGE GRANT                 </t>
  </si>
  <si>
    <t xml:space="preserve"> 56234    1     </t>
  </si>
  <si>
    <t xml:space="preserve">ANNUAL TXFR FROM GEN'L TO SINK          </t>
  </si>
  <si>
    <t xml:space="preserve">CAP.REPLAC.-TRANSF.-OFFICE         </t>
  </si>
  <si>
    <t xml:space="preserve"> 56234    2     </t>
  </si>
  <si>
    <t xml:space="preserve">CAP.PURCHASE TRANSF.-TWP.BLDG.     </t>
  </si>
  <si>
    <t xml:space="preserve"> 56234    3     </t>
  </si>
  <si>
    <t xml:space="preserve">CAP.REPLACEMENT TRANSF.-TWP.BLDG.  </t>
  </si>
  <si>
    <t xml:space="preserve"> 56234    4     </t>
  </si>
  <si>
    <t xml:space="preserve">CAP. REPLACEMENT TRANSF.-HIGHWAY   </t>
  </si>
  <si>
    <t xml:space="preserve"> 56234    5     </t>
  </si>
  <si>
    <t xml:space="preserve">CAP.PURCHASE-TRANSF.-HIGHWAY       </t>
  </si>
  <si>
    <t xml:space="preserve"> 56234    6     </t>
  </si>
  <si>
    <t xml:space="preserve">CAP.REPLACEMENT -TRANSF.-PARK      </t>
  </si>
  <si>
    <t xml:space="preserve">PETERBILT 337                           </t>
  </si>
  <si>
    <t xml:space="preserve">OUTFITTING NEW PETERBILT - LIGHTS &amp;     </t>
  </si>
  <si>
    <t xml:space="preserve">SIGNALS                            </t>
  </si>
  <si>
    <t xml:space="preserve">WEATHERGUARD TOOLBOX &amp; MOUNTS           </t>
  </si>
  <si>
    <t xml:space="preserve">DELL MARKETING L.P.                      </t>
  </si>
  <si>
    <t xml:space="preserve">OPTIPLEX 7040 MINI TOWER,4 OPTIPLEX     </t>
  </si>
  <si>
    <t xml:space="preserve">7440 AIO &amp; COLOR MONITOR           </t>
  </si>
  <si>
    <t xml:space="preserve">REVERSE JE#56286 1/4/17 PA               </t>
  </si>
  <si>
    <t xml:space="preserve">STATE REIMB E. BOOT RD                  </t>
  </si>
  <si>
    <t xml:space="preserve">REVERSE JE #56289 WRONG PERIOD           </t>
  </si>
  <si>
    <t xml:space="preserve">E BOOT RD BRIDGE CORRECTION             </t>
  </si>
  <si>
    <t xml:space="preserve">XFER $ FROM M&amp;T SINKING 3100.            </t>
  </si>
  <si>
    <t xml:space="preserve">1030 TO PLGIT 3109.1005 TERM            </t>
  </si>
  <si>
    <t xml:space="preserve"> 56310    1     </t>
  </si>
  <si>
    <t xml:space="preserve">E BOOT RD ENG-PA STATE REIMB            </t>
  </si>
  <si>
    <t xml:space="preserve">INTEREST        </t>
  </si>
  <si>
    <t xml:space="preserve">INTEREST EARNED FEBRUARY 2017            </t>
  </si>
  <si>
    <t xml:space="preserve">03 FUND                                 </t>
  </si>
  <si>
    <t xml:space="preserve">PENNONI ASSOCIATES INC.                  </t>
  </si>
  <si>
    <t xml:space="preserve">SERV.THRU 1/22/17  TWP.BLDG. ROOF       </t>
  </si>
  <si>
    <t xml:space="preserve">COOK'S SERVICE COMPANY INC               </t>
  </si>
  <si>
    <t xml:space="preserve">REPLACED HEATING SYSTEM - BLKSMITH      </t>
  </si>
  <si>
    <t xml:space="preserve">ENGINEERING SERV. 11/26/16 - 2/3/17     </t>
  </si>
  <si>
    <t xml:space="preserve">MILLTOWN DAM - PARTIAL BREACH      </t>
  </si>
  <si>
    <t xml:space="preserve">HON COMPANY LLC, THE                     </t>
  </si>
  <si>
    <t xml:space="preserve">NEW CONFERENCE ROOM CHAIRS              </t>
  </si>
  <si>
    <t xml:space="preserve">INTEREST EARNED MARCH 2017               </t>
  </si>
  <si>
    <t xml:space="preserve">NORMAN MACHINE TOOL LTD                  </t>
  </si>
  <si>
    <t xml:space="preserve">SCOTCHMAN 50 TON IRONWORKER             </t>
  </si>
  <si>
    <t xml:space="preserve">PRO-COM ROOFING CORPORATION              </t>
  </si>
  <si>
    <t xml:space="preserve">APPLIC.#1  RE-ROOFING &amp; GUTTER          </t>
  </si>
  <si>
    <t xml:space="preserve">LENNI ELECTRIC CORPORATION               </t>
  </si>
  <si>
    <t xml:space="preserve">PIPE &amp; PULL WIRE - IRON FABRICATOR      </t>
  </si>
  <si>
    <t xml:space="preserve">SERV. THRU 2/26/17  ROOF REPLACMNT      </t>
  </si>
  <si>
    <t xml:space="preserve">25.13 TONS 19mm 0.3&lt;3 TENNIS COURTS     </t>
  </si>
  <si>
    <t xml:space="preserve">APPLIC.#2  RE-ROOFING &amp; GUTTER          </t>
  </si>
  <si>
    <t xml:space="preserve">INTEREST EARNED APRIL 2017               </t>
  </si>
  <si>
    <t xml:space="preserve"> 57618    1     </t>
  </si>
  <si>
    <t xml:space="preserve">DCNR PLAYGROUND GRANT                   </t>
  </si>
  <si>
    <t xml:space="preserve">CONWAY POWER EQUIPMENT                   </t>
  </si>
  <si>
    <t xml:space="preserve">LAZER X TRIMMER &amp; BLOWER, FRONT         </t>
  </si>
  <si>
    <t xml:space="preserve">RUNNERS &amp; DECKS                    </t>
  </si>
  <si>
    <t xml:space="preserve">ENGIN. SERV. 2/25-4/18/17 HERSHEY'S     </t>
  </si>
  <si>
    <t xml:space="preserve">MILL DAM - CULTURAL RESOURCES      </t>
  </si>
  <si>
    <t xml:space="preserve">SERVICES THRU 3/26/17 TWP.ROOF          </t>
  </si>
  <si>
    <t xml:space="preserve">THOMAS COMITTA ASSOCIATES INC.           </t>
  </si>
  <si>
    <t xml:space="preserve">LANDSCAPE ARCHTECT.PLANNING - MAY       </t>
  </si>
  <si>
    <t xml:space="preserve">2017 - NEW PLAYGROUND              </t>
  </si>
  <si>
    <t xml:space="preserve">PREMIUM FIRE &amp; SECURITY LLC              </t>
  </si>
  <si>
    <t xml:space="preserve">FIRE ALARM SYSTEM                       </t>
  </si>
  <si>
    <t xml:space="preserve">AG-INDUSTRIAL INC                        </t>
  </si>
  <si>
    <t xml:space="preserve">2016 NEW TRACTOR T4 100                 </t>
  </si>
  <si>
    <t xml:space="preserve">ENGIN.SERVICE - APRIL 2017 MILLTOWN     </t>
  </si>
  <si>
    <t xml:space="preserve">DAM - RED BELLY TURTLE             </t>
  </si>
  <si>
    <t xml:space="preserve">SERVICES THRU 11/27/16 - TWP.ROOF       </t>
  </si>
  <si>
    <t xml:space="preserve">RANSOME RENTAL COMPANY LP                </t>
  </si>
  <si>
    <t xml:space="preserve">EXCAVATOR BUCKET RENTAL 5/8/17          </t>
  </si>
  <si>
    <t xml:space="preserve">XFER $ FROM 3109.1005 TO 3100.           </t>
  </si>
  <si>
    <t xml:space="preserve">INTEREST EARNED MAY 2017                 </t>
  </si>
  <si>
    <t xml:space="preserve">XYLEM DEWATERING SOLUTIONS INC.          </t>
  </si>
  <si>
    <t xml:space="preserve">DIESEL PUMP - JOHN DEERE TRACTOR        </t>
  </si>
  <si>
    <t xml:space="preserve">VOID CK. 1101 - WRONG FUND              </t>
  </si>
  <si>
    <t xml:space="preserve">62.78 TONS 9.5mm, 0.3&lt;3 - TENNIS CT     </t>
  </si>
  <si>
    <t xml:space="preserve">LEVELING                           </t>
  </si>
  <si>
    <t xml:space="preserve">INTEREST EARNED JUNE 2017                </t>
  </si>
  <si>
    <t xml:space="preserve">BRITE STRIPE                             </t>
  </si>
  <si>
    <t xml:space="preserve">STRIPING PICKLE COURTS                  </t>
  </si>
  <si>
    <t xml:space="preserve">RECREATION RESOURCE INC                  </t>
  </si>
  <si>
    <t xml:space="preserve">ENGINEERING DRAWINGS FOR PAVILION &amp;     </t>
  </si>
  <si>
    <t xml:space="preserve">SHADE STRUCTURE                    </t>
  </si>
  <si>
    <t xml:space="preserve">179.71 TONS 9.5mm, 0.3&lt;3, TENNIS CT     </t>
  </si>
  <si>
    <t xml:space="preserve">SERVICE THRU 5/28/17  TWP.PLAYGRND      </t>
  </si>
  <si>
    <t xml:space="preserve">ARCHITECTURAL SERV. 5/3-6/30/17         </t>
  </si>
  <si>
    <t xml:space="preserve">EG TWP. PLAYGROUND                 </t>
  </si>
  <si>
    <t xml:space="preserve">REIMBURSE 01 FOR 03 EXP. - MILLTOWN     </t>
  </si>
  <si>
    <t xml:space="preserve">NEW SECURITY SYSTEM - TWP.BLDG.         </t>
  </si>
  <si>
    <t xml:space="preserve">INTEREST EARNED JULY 2017                </t>
  </si>
  <si>
    <t xml:space="preserve">ORANGE BARRIER FENCING- NEW TOT LOT     </t>
  </si>
  <si>
    <t xml:space="preserve">ARCHITECTURAL SERV.- JULY 2017 PARK     </t>
  </si>
  <si>
    <t xml:space="preserve">PLAYGROUND                         </t>
  </si>
  <si>
    <t xml:space="preserve">AJB  A.J. BLOSENSKI INC.                 </t>
  </si>
  <si>
    <t xml:space="preserve">30 YD ROLLOFFS HAULING - TENNIS CTS     </t>
  </si>
  <si>
    <t xml:space="preserve">FASTSIGNS                                </t>
  </si>
  <si>
    <t>TEMPORARY CONSTRUCTION SIGNS" NEW      "</t>
  </si>
  <si>
    <t xml:space="preserve">IMAGINATION PLAYGROUND LLC               </t>
  </si>
  <si>
    <t xml:space="preserve">IP BLOCK SET                            </t>
  </si>
  <si>
    <t xml:space="preserve">PLAYGROUND STRUCTURES &amp; EQUIPMENT       </t>
  </si>
  <si>
    <t xml:space="preserve">LABYRINTH COMPANY, THE                   </t>
  </si>
  <si>
    <t xml:space="preserve">17' CHELSEA PAVER LABYRINTH             </t>
  </si>
  <si>
    <t xml:space="preserve">DONATION        </t>
  </si>
  <si>
    <t xml:space="preserve">PLAYGROUND DONATION - C.DALENA           </t>
  </si>
  <si>
    <t xml:space="preserve">REIMBURSE 01 FOR 03 CREDIT               </t>
  </si>
  <si>
    <t xml:space="preserve">CARD EXPENSE (B&amp;H PHOTO)                </t>
  </si>
  <si>
    <t xml:space="preserve">INTEREST EARNED AUGUST 2017              </t>
  </si>
  <si>
    <t xml:space="preserve">MEETING ROOM CHAIRS                     </t>
  </si>
  <si>
    <t xml:space="preserve">ORANGE STAKES &amp; BARRIERS - PLYGRND      </t>
  </si>
  <si>
    <t xml:space="preserve">SERVICES THRU 6/25/17 PW GARAGE         </t>
  </si>
  <si>
    <t xml:space="preserve">HAULING FEES - 30 YD ROLLOFFS 9/5       </t>
  </si>
  <si>
    <t xml:space="preserve">SOCK NETTING - TOT LOT                  </t>
  </si>
  <si>
    <t xml:space="preserve">ARCHIT.SERV. 7/28-9/25/17 PLAYGRND      </t>
  </si>
  <si>
    <t xml:space="preserve">LANDSCAPE                          </t>
  </si>
  <si>
    <t xml:space="preserve">REVERSE AND RECLASS TRX.59717            </t>
  </si>
  <si>
    <t xml:space="preserve">INTEREST EARNED SEPT. 2017               </t>
  </si>
  <si>
    <t xml:space="preserve"> 60164    1     </t>
  </si>
  <si>
    <t xml:space="preserve">DCNR PLAYGROUND GRANT 9/27/17           </t>
  </si>
  <si>
    <t xml:space="preserve">DCNR PLAYGROUND GRANT              </t>
  </si>
  <si>
    <t xml:space="preserve">NASK DOOR INC.                           </t>
  </si>
  <si>
    <t xml:space="preserve">GARAGE DOOR                             </t>
  </si>
  <si>
    <t xml:space="preserve">SERVICE THRU 8/27/17  PLAYGROUND        </t>
  </si>
  <si>
    <t xml:space="preserve">STANDARD TRACK RENTAL 9/11-9/21/17      </t>
  </si>
  <si>
    <t xml:space="preserve">AQUILANTE CONCRETE                       </t>
  </si>
  <si>
    <t xml:space="preserve">8 CYDS CONCRETE                         </t>
  </si>
  <si>
    <t xml:space="preserve">SOCK NETTING - PLAYGROUND               </t>
  </si>
  <si>
    <t xml:space="preserve">EXCAVATOR &amp; COUPLER RENTAL 9/11/17      </t>
  </si>
  <si>
    <t xml:space="preserve">VOID CHK. - OVERPAYMENT                 </t>
  </si>
  <si>
    <t xml:space="preserve">LATHING WASHERS &amp; TRAK-IT PINS          </t>
  </si>
  <si>
    <t xml:space="preserve">2017 FORD F350 - LESS TRADE-IN          </t>
  </si>
  <si>
    <t xml:space="preserve">SHAINLINE EXCAVATING INC                 </t>
  </si>
  <si>
    <t xml:space="preserve">VACUUM TRUCK RENTAL - RE: NEW TRUCK     </t>
  </si>
  <si>
    <t xml:space="preserve">WASH FACILITY                      </t>
  </si>
  <si>
    <t xml:space="preserve">TRAK-IT PINS &amp; WASHERS -PARK PLYGRD     </t>
  </si>
  <si>
    <t xml:space="preserve">144.12 TNS AASHTO#5 STONE -PLAYGRND     </t>
  </si>
  <si>
    <t xml:space="preserve">SERVICE THRU 4/23/17   PLAYGROUND       </t>
  </si>
  <si>
    <t xml:space="preserve">PVC PIPE, FITTINGS, COUPLINGS,          </t>
  </si>
  <si>
    <t xml:space="preserve">STRAPS, CEMENT &amp; PRIMER - PLAYGRND </t>
  </si>
  <si>
    <t xml:space="preserve">POWERPRO EQUIPMENT                       </t>
  </si>
  <si>
    <t xml:space="preserve">MASONRY, SAND &amp; BAGS - PLAYGROUND       </t>
  </si>
  <si>
    <t xml:space="preserve">XFER $ FROM 03 TO 01 TO COVER            </t>
  </si>
  <si>
    <t xml:space="preserve">CREDIT CARD EXPENSES                    </t>
  </si>
  <si>
    <t xml:space="preserve">INTEREST EARNED OCTOBER 2017             </t>
  </si>
  <si>
    <t xml:space="preserve">VOID CK. 1117 - STOP PYMT.ISSUED        </t>
  </si>
  <si>
    <t xml:space="preserve">REPLACE CK.1117  LOST IN MAIL           </t>
  </si>
  <si>
    <t xml:space="preserve">5 CYDS CONCRETE - PLAYGROUND            </t>
  </si>
  <si>
    <t xml:space="preserve">INSTALL TWO CAMERAS PW BLDG.            </t>
  </si>
  <si>
    <t xml:space="preserve">ROOFING &amp; GUTTER REPLACEMNT - FINAL     </t>
  </si>
  <si>
    <t xml:space="preserve">NEW PLOW FOR NEW TRUCK                  </t>
  </si>
  <si>
    <t xml:space="preserve">ACRYLIC &amp; CAPS                          </t>
  </si>
  <si>
    <t xml:space="preserve">TENTS FOR RENT LLC                       </t>
  </si>
  <si>
    <t xml:space="preserve">TENT RENTAL-COVER BRIDGE CONSTRUCT.     </t>
  </si>
  <si>
    <t xml:space="preserve">23.79 TONS STONE 2A                     </t>
  </si>
  <si>
    <t>18X8 CATCH BASINS                      "</t>
  </si>
  <si>
    <t xml:space="preserve">3 CASES KEYSTONE                        </t>
  </si>
  <si>
    <t xml:space="preserve">30 YD. HAULING FEE - 11/6/17            </t>
  </si>
  <si>
    <t xml:space="preserve">POLYETHYLENE SHEETING, FUEL, WATER      </t>
  </si>
  <si>
    <t xml:space="preserve">PUMP &amp; SAFETY GLASSES - PLAYGROUND </t>
  </si>
  <si>
    <t xml:space="preserve">120.62 TONS STONE, 2A - PLAYGROUND      </t>
  </si>
  <si>
    <t xml:space="preserve">ACRYLIC ADDITIVE,STRIKER &amp; POINTERS     </t>
  </si>
  <si>
    <t xml:space="preserve">&amp; WINTER CONCRETE MIX              </t>
  </si>
  <si>
    <t xml:space="preserve">MINI EXCAVATOR, BUCKET, &amp; COUPLER       </t>
  </si>
  <si>
    <t xml:space="preserve">RENTAL 11/15/17  PLAYGROUND        </t>
  </si>
  <si>
    <t xml:space="preserve">FORMAN, TRUCK, TOOLS &amp; LABOR - FORM     </t>
  </si>
  <si>
    <t xml:space="preserve">&amp; POUR PAVILION                    </t>
  </si>
  <si>
    <t xml:space="preserve">REWIRE SWITCHES &amp; INSTALL LIGHT BAR     </t>
  </si>
  <si>
    <t xml:space="preserve">&amp; BRAKE LIGHT KIT #14              </t>
  </si>
  <si>
    <t xml:space="preserve">INTEREST EARNED NOVEMBER 2017            </t>
  </si>
  <si>
    <t xml:space="preserve">30 YD HAULING FEE - 11/22               </t>
  </si>
  <si>
    <t xml:space="preserve">PLAYGROUND CONSTRUCTION            </t>
  </si>
  <si>
    <t xml:space="preserve">121.66 TONS ASPHALT FOR PLAYGROUND      </t>
  </si>
  <si>
    <t xml:space="preserve">NEW BRINE TANK                          </t>
  </si>
  <si>
    <t xml:space="preserve">RENTAL OF LOADER PLAYGROUND             </t>
  </si>
  <si>
    <t xml:space="preserve">192.24 TONS STONE FOR PLAYGROUND        </t>
  </si>
  <si>
    <t xml:space="preserve">ENGINEERING FOR PW GARAGE ADDITION      </t>
  </si>
  <si>
    <t xml:space="preserve">LEHIGH W 3 CS                           </t>
  </si>
  <si>
    <t xml:space="preserve">RENTAL OF ROLLER - PLAYGROUND           </t>
  </si>
  <si>
    <t xml:space="preserve">CONCRETE FOR PLAYGROUND                 </t>
  </si>
  <si>
    <t xml:space="preserve">STD.PRIME DOUGLAS FIR &amp; REFUND FOR      </t>
  </si>
  <si>
    <t xml:space="preserve">2X10 GDF - PARK BRIDGE             </t>
  </si>
  <si>
    <t xml:space="preserve">EXPENSE                                 </t>
  </si>
  <si>
    <t xml:space="preserve">INTEREST EARNED DECEMBER 2017            </t>
  </si>
  <si>
    <t xml:space="preserve"> 61312    1     </t>
  </si>
  <si>
    <t xml:space="preserve">ANNUAL XFER FROM GENERAL                </t>
  </si>
  <si>
    <t xml:space="preserve"> 61312    2     </t>
  </si>
  <si>
    <t xml:space="preserve"> 61312    3     </t>
  </si>
  <si>
    <t xml:space="preserve"> 61312    4     </t>
  </si>
  <si>
    <t xml:space="preserve"> 61312    5     </t>
  </si>
  <si>
    <t xml:space="preserve"> 61312    6     </t>
  </si>
  <si>
    <t xml:space="preserve">PARK TOT LOT - CONDUIT FOR POST         </t>
  </si>
  <si>
    <t xml:space="preserve">REPLACE BAY DOOR 4                      </t>
  </si>
  <si>
    <t xml:space="preserve">SERVICES THRU 11/26/17 TWP.ROOF         </t>
  </si>
  <si>
    <t xml:space="preserve">PROGRESS PYMNT #2 -EGT PARK PLYGRND     </t>
  </si>
  <si>
    <t xml:space="preserve">KENT AUTOMOTIVE                          </t>
  </si>
  <si>
    <t xml:space="preserve">HEAVY DUTY SWIVEL CASTERS               </t>
  </si>
  <si>
    <t xml:space="preserve">US MUNICIPAL SUPPLY INC.                 </t>
  </si>
  <si>
    <t xml:space="preserve">3 DAY RENTAL - PICK UP TRUCK            </t>
  </si>
  <si>
    <t xml:space="preserve">COUNTER SINKS, INFRARED THERMOMETER     </t>
  </si>
  <si>
    <t xml:space="preserve">STUDS, LUMBER, ICE SHIELD, ROOF    </t>
  </si>
  <si>
    <t xml:space="preserve">PAPER, NAILS &amp; JIGSAW BLADES       </t>
  </si>
  <si>
    <t xml:space="preserve">LOWES BUSINESS ACCOUNT/GECF              </t>
  </si>
  <si>
    <t xml:space="preserve">CEDAR T-G BOARDS, PLYWOOD, STUDS,       </t>
  </si>
  <si>
    <t xml:space="preserve">LUMBER, SHEATHING, BOLTS &amp; BUCKET  </t>
  </si>
  <si>
    <t xml:space="preserve"> 61832    1     </t>
  </si>
  <si>
    <t xml:space="preserve">HOME DEPOT ADVANCE PYMT. 1/8/1          </t>
  </si>
  <si>
    <t xml:space="preserve">CAPITAL PURCHASE - PARK &amp; REC      </t>
  </si>
  <si>
    <t xml:space="preserve">INTEREST EARNED JANUARY 2018             </t>
  </si>
  <si>
    <t xml:space="preserve">VLA OFFICE STD (6)                      </t>
  </si>
  <si>
    <t xml:space="preserve">VLA OFFICE PRO PLUS                     </t>
  </si>
  <si>
    <t xml:space="preserve">EAGLE POWER AND EQUIPMENT                </t>
  </si>
  <si>
    <t xml:space="preserve">NEW BACKHOE                             </t>
  </si>
  <si>
    <t xml:space="preserve">INTEREST EARNED FEBRUARY 2018            </t>
  </si>
  <si>
    <t xml:space="preserve">BACKHOE ACCESSORIES                     </t>
  </si>
  <si>
    <t xml:space="preserve">SIDING FOR PARK SHED AT TOT LOT         </t>
  </si>
  <si>
    <t xml:space="preserve">STUDS, CAULK &amp; TREATED LUMBER- PARK     </t>
  </si>
  <si>
    <t xml:space="preserve">SHED                               </t>
  </si>
  <si>
    <t xml:space="preserve">MOON NURSERIES                           </t>
  </si>
  <si>
    <t xml:space="preserve">SIX RED MAPLES &amp; ONE WEEPING WILLOW     </t>
  </si>
  <si>
    <t xml:space="preserve">TREES - PLAYGROUND                 </t>
  </si>
  <si>
    <t xml:space="preserve">NEW LAPTOP - M.GORDON                   </t>
  </si>
  <si>
    <t xml:space="preserve"> 62189    1     </t>
  </si>
  <si>
    <t xml:space="preserve">REIMBURSE S/R FOR BANK FEES             </t>
  </si>
  <si>
    <t xml:space="preserve">INTEREST - SINKING FUND            </t>
  </si>
  <si>
    <t xml:space="preserve">INTEREST EARNED MARCH 2018               </t>
  </si>
  <si>
    <t>60 LAZER MOWERS (2)                    "</t>
  </si>
  <si>
    <t xml:space="preserve">REPLACE GARAGE/BAY DOOR #5              </t>
  </si>
  <si>
    <t xml:space="preserve">SEI  STEPHENSON EQUIPMENT INC.           </t>
  </si>
  <si>
    <t xml:space="preserve">VIBRATORY TANDEM ROLLER                 </t>
  </si>
  <si>
    <t xml:space="preserve"> 62548    1     </t>
  </si>
  <si>
    <t xml:space="preserve">REIMB.S/R FOR 3/2018 BANK FEES          </t>
  </si>
  <si>
    <t xml:space="preserve">REFUND RE: RETURN OF EQUIPMENT           </t>
  </si>
  <si>
    <t xml:space="preserve">TO DELL                                 </t>
  </si>
  <si>
    <t xml:space="preserve">INTEREST EARNED APRIL 2018               </t>
  </si>
  <si>
    <t xml:space="preserve">2012 MONROE SNOWPLOW/INSUR.             </t>
  </si>
  <si>
    <t xml:space="preserve">INSURANCE CLAIMS                   </t>
  </si>
  <si>
    <t xml:space="preserve">72.65 TONS 2A STONE                     </t>
  </si>
  <si>
    <t xml:space="preserve">SERV. THRU 3/25/18 PARK - PLAYGRND      </t>
  </si>
  <si>
    <t xml:space="preserve">48.58 TONS 2A STONE - PLAYGROUND        </t>
  </si>
  <si>
    <t xml:space="preserve">FOREMAN-FINISHER, TRUCK, TOOLS,         </t>
  </si>
  <si>
    <t>LABOR, FORMING MATERIAL &amp; WIRE MESH</t>
  </si>
  <si>
    <t xml:space="preserve">PARK PATH STAKES                        </t>
  </si>
  <si>
    <t xml:space="preserve">RINEHART'S SANITATION SERVICES INC.      </t>
  </si>
  <si>
    <t xml:space="preserve">FENCE -6X10 STAND PANEL                 </t>
  </si>
  <si>
    <t xml:space="preserve">S&amp;I PUMP CRETE LLC.                      </t>
  </si>
  <si>
    <t xml:space="preserve">CONCRETE PUMPING 26 YDS                 </t>
  </si>
  <si>
    <t xml:space="preserve">28 CUB.YDS TRL PUMP &amp; TRUCKING FEES     </t>
  </si>
  <si>
    <t xml:space="preserve">NEW HOLLAND WORKMASTER TRACTOR          </t>
  </si>
  <si>
    <t xml:space="preserve">FETTERS INC.,R.W.                        </t>
  </si>
  <si>
    <t xml:space="preserve">BLACKTOP HAULING TO PARK 5/8/18         </t>
  </si>
  <si>
    <t xml:space="preserve">HOSES &amp; NOZZLES                         </t>
  </si>
  <si>
    <t xml:space="preserve">REMINGTON &amp; VERNICK ENGINEERS INC.       </t>
  </si>
  <si>
    <t xml:space="preserve">NEW WASH BAY DESIGN                     </t>
  </si>
  <si>
    <t xml:space="preserve">SITEONE LANDSCAPING SUPPLY LLC           </t>
  </si>
  <si>
    <t xml:space="preserve">PAV PAV BRICKSTONE CHARCOAL             </t>
  </si>
  <si>
    <t xml:space="preserve"> 62913    1     </t>
  </si>
  <si>
    <t xml:space="preserve">REIMBURSMT- 4/2018 BANK FEES            </t>
  </si>
  <si>
    <t xml:space="preserve"> 63383    1     </t>
  </si>
  <si>
    <t xml:space="preserve">BANK FEES - MAY 2018                    </t>
  </si>
  <si>
    <t xml:space="preserve">REVERSE TRX 63383 EXPENSE TO             </t>
  </si>
  <si>
    <t xml:space="preserve">BE ENTERED IN JUNE NOT MAY              </t>
  </si>
  <si>
    <t xml:space="preserve">INTEREST EARNED MAY 2018                 </t>
  </si>
  <si>
    <t xml:space="preserve"> 62967    1     </t>
  </si>
  <si>
    <t xml:space="preserve">SALE OF DYNPAC ROLLER                   </t>
  </si>
  <si>
    <t xml:space="preserve">PROCEEDS FROM SALE OF MACH &amp; EQUIP </t>
  </si>
  <si>
    <t xml:space="preserve">23.09 TONS 19mm 0.3&lt;3  &amp; 119 TONS       </t>
  </si>
  <si>
    <t xml:space="preserve">9.5mm 0.3&lt;3  ASPHALT               </t>
  </si>
  <si>
    <t xml:space="preserve">PROF.SERV. 9/26/17-5/24/18 PLAYGRND     </t>
  </si>
  <si>
    <t xml:space="preserve">WALTZ TURF FARM INC.                     </t>
  </si>
  <si>
    <t xml:space="preserve">25000 SQ.FT. SOD, PALLETS &amp; HAULING     </t>
  </si>
  <si>
    <t xml:space="preserve">CLEVELAND BROTHERS                       </t>
  </si>
  <si>
    <t xml:space="preserve">ASPHALT PAVER  MODEL P385               </t>
  </si>
  <si>
    <t xml:space="preserve">WHEEL LOADER &amp; BUCKET RENTAL 5/1-       </t>
  </si>
  <si>
    <t xml:space="preserve">2.50 TONS 19mm, 0.3&lt;3                   </t>
  </si>
  <si>
    <t xml:space="preserve">NEWTON'S SEAL COATING                    </t>
  </si>
  <si>
    <t xml:space="preserve">PLAYGROUND SIDEWALK SEALCOATING         </t>
  </si>
  <si>
    <t xml:space="preserve">DUNRITE SAND &amp; GRAVEL                    </t>
  </si>
  <si>
    <t xml:space="preserve">SAND FOR PLAYGROUND SANDBOX             </t>
  </si>
  <si>
    <t xml:space="preserve">BALANCE DUE - NEW PLAYGROUND EQUIP.     </t>
  </si>
  <si>
    <t xml:space="preserve">ENGINEERING - NEW WASH BAY              </t>
  </si>
  <si>
    <t xml:space="preserve">GOLDEN EQUIPMENT COMPANY                 </t>
  </si>
  <si>
    <t xml:space="preserve">TYMCO MODEL 600 SWEEPER                 </t>
  </si>
  <si>
    <t xml:space="preserve">PICNIC TABLE &amp; SIGNS  - TOT LOT         </t>
  </si>
  <si>
    <t xml:space="preserve">BORDERLINE EDGING &amp; EDGE STEEL          </t>
  </si>
  <si>
    <t xml:space="preserve">STAKES                             </t>
  </si>
  <si>
    <t xml:space="preserve"> 63454    1     </t>
  </si>
  <si>
    <t xml:space="preserve">REIMBURSE S/R FOR MAY '18 FEES          </t>
  </si>
  <si>
    <t xml:space="preserve">XFER $ FROM 03109.1005 PLGIT             </t>
  </si>
  <si>
    <t xml:space="preserve">TO 03100.1030 M&amp;T SINKING               </t>
  </si>
  <si>
    <t xml:space="preserve">CARD EXPENSES                           </t>
  </si>
  <si>
    <t xml:space="preserve">INTEREST EARNED JUNE 2018                </t>
  </si>
  <si>
    <t xml:space="preserve">LAPTOP - MARK MILLER                    </t>
  </si>
  <si>
    <t xml:space="preserve">DOOR LETTERING 2 DOORS STREET           </t>
  </si>
  <si>
    <t xml:space="preserve">SWEEPER TRUCK #15                  </t>
  </si>
  <si>
    <t xml:space="preserve">3000 SQ.FT. SOD FOR PLAYGROUND          </t>
  </si>
  <si>
    <t xml:space="preserve">PINNACLE MINI BAR &amp; MAG MOUNT - NEW     </t>
  </si>
  <si>
    <t xml:space="preserve">SWEEPER                            </t>
  </si>
  <si>
    <t xml:space="preserve">SERV.THRU 5/27/18 MOSER - PLYGROUND     </t>
  </si>
  <si>
    <t xml:space="preserve">SENN TRUCKING, RICHARD L.                </t>
  </si>
  <si>
    <t xml:space="preserve">90,000 GALLONS WATER FOR SOD            </t>
  </si>
  <si>
    <t xml:space="preserve">PROF.SERVICE 5/25-7/2/18 PLAYGROUND     </t>
  </si>
  <si>
    <t xml:space="preserve">WAGNERS, BOB                             </t>
  </si>
  <si>
    <t xml:space="preserve">DEPOSIT ON NEW CARPET - DIST.CT.        </t>
  </si>
  <si>
    <t xml:space="preserve"> 64319    1     </t>
  </si>
  <si>
    <t xml:space="preserve">REIMBURSE S/R - 6/2018 BK.FEES          </t>
  </si>
  <si>
    <t xml:space="preserve">INTEREST EARNED JULY 2018                </t>
  </si>
  <si>
    <t xml:space="preserve"> 63963    1     </t>
  </si>
  <si>
    <t xml:space="preserve">SALE OF 2004 TYMCO SWEEPER              </t>
  </si>
  <si>
    <t xml:space="preserve"> 64018    1     </t>
  </si>
  <si>
    <t xml:space="preserve">DCED GRANT REC'D PARK 07/12/18          </t>
  </si>
  <si>
    <t xml:space="preserve">PROF.SERVICE - EGT WASH BAY             </t>
  </si>
  <si>
    <t xml:space="preserve">DELIVERY OF WATER FOR PLAYGRND SOD      </t>
  </si>
  <si>
    <t xml:space="preserve">PROF.SERVICE-JULY 2018 NEW WASH BAY     </t>
  </si>
  <si>
    <t xml:space="preserve"> 64286    1     </t>
  </si>
  <si>
    <t xml:space="preserve">REIMBURSE S/R - 7/2018 BK FEES          </t>
  </si>
  <si>
    <t xml:space="preserve">INTEREST EARNED AUGUST 2018              </t>
  </si>
  <si>
    <t xml:space="preserve"> 64558    1     </t>
  </si>
  <si>
    <t xml:space="preserve">FRIENDS BUY BRICK SANDZONE              </t>
  </si>
  <si>
    <t xml:space="preserve">PLAYGROUND DONATIONS               </t>
  </si>
  <si>
    <t xml:space="preserve">NEW GARAGE DOOR - PW ANNEX              </t>
  </si>
  <si>
    <t xml:space="preserve">PROF.SERV. THRU AUG.2018 - NEW WASH     </t>
  </si>
  <si>
    <t xml:space="preserve">BAY                                </t>
  </si>
  <si>
    <t xml:space="preserve">WAGNERS FLOORING AMERICA, BOB            </t>
  </si>
  <si>
    <t xml:space="preserve">BALANCE DUE - DIST.CT. CARPETING        </t>
  </si>
  <si>
    <t xml:space="preserve">BANK FEES       </t>
  </si>
  <si>
    <t xml:space="preserve">REIMBURSE S/R FOR AUGUST 2018            </t>
  </si>
  <si>
    <t xml:space="preserve">BANK FEES                               </t>
  </si>
  <si>
    <t xml:space="preserve">INTEREST EARNED SEPT.2018 03             </t>
  </si>
  <si>
    <t xml:space="preserve">FUND                                    </t>
  </si>
  <si>
    <t xml:space="preserve"> 64735    1     </t>
  </si>
  <si>
    <t xml:space="preserve">DCNR FINAL GRANT PMT                    </t>
  </si>
  <si>
    <t xml:space="preserve"> 64776    1     </t>
  </si>
  <si>
    <t xml:space="preserve">REIMB. CAPITAL FOR BOND FD EXP          </t>
  </si>
  <si>
    <t xml:space="preserve">TRANSFER FROM BOND FUND            </t>
  </si>
  <si>
    <t xml:space="preserve">WEATHER GUARD SADDLE BOX                </t>
  </si>
  <si>
    <t xml:space="preserve">KEYSTONE PRECISION INSTRUMENTS           </t>
  </si>
  <si>
    <t xml:space="preserve">TRIMBLE GEO 7X HANDHELD LESS            </t>
  </si>
  <si>
    <t xml:space="preserve">REPLACEMENT VALUE OF GEO XT        </t>
  </si>
  <si>
    <t xml:space="preserve">REIMBURSE S/R FOR SEPT.2018              </t>
  </si>
  <si>
    <t xml:space="preserve">INTEREST EARNED OCTOBER 2018             </t>
  </si>
  <si>
    <t xml:space="preserve">2019 FORD F350 (LESS TRADE-IN)          </t>
  </si>
  <si>
    <t xml:space="preserve">BOSS-KIT UPGRADE - FOR NEW TRUCK #9     </t>
  </si>
  <si>
    <t xml:space="preserve">MOBILE RADIO INSTALL - NEW TRUCK        </t>
  </si>
  <si>
    <t xml:space="preserve">PROF.SERVICE - OCT,2018 WASH BAY        </t>
  </si>
  <si>
    <t xml:space="preserve">REIMBURSE S/R FOR OCTOBER 2018           </t>
  </si>
  <si>
    <t xml:space="preserve">REIMBURSE 01 FOR 03 EXPENSE TO           </t>
  </si>
  <si>
    <t xml:space="preserve">RECLASS PAYMENT 11/26/18                </t>
  </si>
  <si>
    <t xml:space="preserve">INTEREST EARNED NOVEMBER 2018            </t>
  </si>
  <si>
    <t xml:space="preserve">INSTALL RADIO, CHARGER, HEADLIGHT       </t>
  </si>
  <si>
    <t xml:space="preserve">&amp; SIREN MODULES, RED FLASHERS &amp;    </t>
  </si>
  <si>
    <t xml:space="preserve">FLOODLIGHTS NEW F350               </t>
  </si>
  <si>
    <t xml:space="preserve">2019 FORD EXPLORER                      </t>
  </si>
  <si>
    <t xml:space="preserve">PROF.SERVICE THRU 9/30/18 WASH BAY      </t>
  </si>
  <si>
    <t xml:space="preserve">REIMBURSE S/R NOV.2018 BANK              </t>
  </si>
  <si>
    <t xml:space="preserve">FEES                                    </t>
  </si>
  <si>
    <t xml:space="preserve">INTEREST EARNED DECEMBER 2018            </t>
  </si>
  <si>
    <t xml:space="preserve">ANNUAL XFR TO SINKING FUND              </t>
  </si>
  <si>
    <t xml:space="preserve">REIMBURSE S/R FOR DEC.2018               </t>
  </si>
  <si>
    <t xml:space="preserve">LOCKBOX &amp; BANKS FEES                    </t>
  </si>
  <si>
    <t xml:space="preserve">INTEREST EARNED JANUARY 2019             </t>
  </si>
  <si>
    <t xml:space="preserve">5 OPTIPLEX 7060 COMPUTERS               </t>
  </si>
  <si>
    <t xml:space="preserve">ETS EQUIPMENT TRADE SERVICE CO. INC.     </t>
  </si>
  <si>
    <t xml:space="preserve">PRESSURE WASHER - NEW WASH BAY          </t>
  </si>
  <si>
    <t xml:space="preserve">PROF.SERVICE THRU 1/31/19 WASH BAY      </t>
  </si>
  <si>
    <t xml:space="preserve">M&amp;T BANK                                 </t>
  </si>
  <si>
    <t xml:space="preserve">CERTIFIED CK. FOR PRO-LINE TRAILERS     </t>
  </si>
  <si>
    <t xml:space="preserve">REIMBURSE S/R FOR JANUARY 2019           </t>
  </si>
  <si>
    <t xml:space="preserve">INTEREST EARNED FEB.2019                 </t>
  </si>
  <si>
    <t xml:space="preserve">HAMMOND &amp; MCCLOSKEY INC.                 </t>
  </si>
  <si>
    <t xml:space="preserve">RUN WATER LINE TO NEW WASH BAY          </t>
  </si>
  <si>
    <t xml:space="preserve">ADVANCED ELECTRONIC SECURITY             </t>
  </si>
  <si>
    <t xml:space="preserve">CARD READER CONTROLLER - NEW STORE      </t>
  </si>
  <si>
    <t xml:space="preserve">FRONT                              </t>
  </si>
  <si>
    <t xml:space="preserve">PROF.SERVICE - FEB.2019 WASH BAY        </t>
  </si>
  <si>
    <t xml:space="preserve">COLONIAL ELECTRIC SUPPLY                 </t>
  </si>
  <si>
    <t xml:space="preserve">TRIM &amp; BASEBOARD HEATING - FRONT        </t>
  </si>
  <si>
    <t xml:space="preserve">VESTIBULE                          </t>
  </si>
  <si>
    <t xml:space="preserve">REIMBURSE S/R FOR FEB.2019               </t>
  </si>
  <si>
    <t xml:space="preserve">INTEREST EARNED MARCH 2019               </t>
  </si>
  <si>
    <t xml:space="preserve">BOLT-ON BREAKE &amp; CB - VESTIBULE         </t>
  </si>
  <si>
    <t xml:space="preserve">SIGNS FOR FRONT DOOR REDIRECTION        </t>
  </si>
  <si>
    <t xml:space="preserve">HOUDER INC., F.W.                        </t>
  </si>
  <si>
    <t xml:space="preserve">CONTRACTOR'S PAYMENT #1 - WASH BAY      </t>
  </si>
  <si>
    <t xml:space="preserve">PROF. SERVICE THRU 3/31/19 - WASH       </t>
  </si>
  <si>
    <t xml:space="preserve">ASPHALT CARE EQUIPMENT AND SUPPLIES      </t>
  </si>
  <si>
    <t xml:space="preserve">TUBE-FIRED POWER SPRAYER                </t>
  </si>
  <si>
    <t xml:space="preserve">BLDG. ENTRANCE IMPROVMNTS- LIGHTING     </t>
  </si>
  <si>
    <t>OUTLETS, WIRING &amp; DOOR OPERATOR BOX</t>
  </si>
  <si>
    <t xml:space="preserve">REIMBURSE S/R FOR MARCH 2019             </t>
  </si>
  <si>
    <t xml:space="preserve">INTEREST EARNED APRIL 2019               </t>
  </si>
  <si>
    <t xml:space="preserve">SERVICE THRU 10/3/18 TWP.VESTIBULE      </t>
  </si>
  <si>
    <t xml:space="preserve">REISINGER INC., DONALD E.                </t>
  </si>
  <si>
    <t xml:space="preserve">APPLIC.#1 - EGT VESTIBULE               </t>
  </si>
  <si>
    <t>TWO LAZER X, 60 MOWERS (LESS TRADE     "</t>
  </si>
  <si>
    <t xml:space="preserve">-INS)                              </t>
  </si>
  <si>
    <t xml:space="preserve">APPLIC.#2 - WASH BAY                    </t>
  </si>
  <si>
    <t xml:space="preserve">GREAT VALLEY LOCKSHOP                    </t>
  </si>
  <si>
    <t xml:space="preserve">CONVERT PUSH SIDE TO PULL SIDE          </t>
  </si>
  <si>
    <t xml:space="preserve">FRONT LOBBY DOOR                   </t>
  </si>
  <si>
    <t xml:space="preserve">POWERSTAR 75 TRACTOR                    </t>
  </si>
  <si>
    <t xml:space="preserve">INSTALL LOBBY DOORS - NEW VESTIBULE     </t>
  </si>
  <si>
    <t xml:space="preserve">PROF.SERVICE THRU 4/30/19 WASHBAY       </t>
  </si>
  <si>
    <t xml:space="preserve">REIMBURSE S/R FOR APRIL 2019             </t>
  </si>
  <si>
    <t xml:space="preserve">REFUND+         </t>
  </si>
  <si>
    <t xml:space="preserve">REFUND - KEYSTONE PRECISION              </t>
  </si>
  <si>
    <t xml:space="preserve">INVOICE FROM 2018                       </t>
  </si>
  <si>
    <t xml:space="preserve">INTEREST EARNED MAY 2019 03              </t>
  </si>
  <si>
    <t xml:space="preserve">APPLICATION #3 - WASH BAY               </t>
  </si>
  <si>
    <t xml:space="preserve">ELECTRICAL WORK TWP. BLDG. ENTRANCE     </t>
  </si>
  <si>
    <t xml:space="preserve">IMPROVEMENTS  APRIL-MAY 2019       </t>
  </si>
  <si>
    <t xml:space="preserve">DOUBLE DRUM SMOOTH GAS ROLLER           </t>
  </si>
  <si>
    <t xml:space="preserve">MAHINDRA RETRIEVER XTV                  </t>
  </si>
  <si>
    <t xml:space="preserve">APP. 2 - VESTIBULE MODIFICATION         </t>
  </si>
  <si>
    <t xml:space="preserve">PROF.SERV. THRU 5/31/19 - WASH BAY      </t>
  </si>
  <si>
    <t xml:space="preserve">REIMBURSE S/R FOR MAY 2019               </t>
  </si>
  <si>
    <t xml:space="preserve">INTEREST EARNED JUNE 2019                </t>
  </si>
  <si>
    <t xml:space="preserve">4000# WINCH INSTALLED ON MAHINDRA       </t>
  </si>
  <si>
    <t xml:space="preserve">RETRIEVER                          </t>
  </si>
  <si>
    <t xml:space="preserve">GIS LAPTOP                              </t>
  </si>
  <si>
    <t xml:space="preserve">PROF.SERVICE THRU 6/30/19 WASH BAY      </t>
  </si>
  <si>
    <t xml:space="preserve">REIMBURSE S/R FOR BANK FEES              </t>
  </si>
  <si>
    <t xml:space="preserve">INTEREST EARNED JULY 2019                </t>
  </si>
  <si>
    <t xml:space="preserve">CEMTECH ENERGY CONTROLS                  </t>
  </si>
  <si>
    <t xml:space="preserve">CO DETECTOR, CARRYING CASE, REMOTE      </t>
  </si>
  <si>
    <t xml:space="preserve">GASSING KIT &amp; ACCESSORIES          </t>
  </si>
  <si>
    <t xml:space="preserve">PROF.SERVICE THRU 7/31/19 WASH BAY      </t>
  </si>
  <si>
    <t xml:space="preserve">SERV. THRU 6/23/19 TWP.VESTIBULE        </t>
  </si>
  <si>
    <t xml:space="preserve">MODIFICATION                       </t>
  </si>
  <si>
    <t xml:space="preserve">REIMBURSE S/R FOR JULY 2019              </t>
  </si>
  <si>
    <t xml:space="preserve">XFER $ FROM SINKING FUND TO 09           </t>
  </si>
  <si>
    <t xml:space="preserve">INTEREST EARNED AUGUST 2019              </t>
  </si>
  <si>
    <t xml:space="preserve"> 69850    1     </t>
  </si>
  <si>
    <t xml:space="preserve">DAMAGE REIMB- JOHN DEERE MOWER          </t>
  </si>
  <si>
    <t xml:space="preserve">ACTIVATE WASHBAY CARD READER DOORS      </t>
  </si>
  <si>
    <t xml:space="preserve">NEW LAPTOP FOR AV SYSTEM                </t>
  </si>
  <si>
    <t xml:space="preserve">CHERRY VALLEY TRACTOR SALES              </t>
  </si>
  <si>
    <t xml:space="preserve">ALAMO HEAVY DUTY MOWER                  </t>
  </si>
  <si>
    <t xml:space="preserve">PROF.SERVICE  AUGUST 2019  WASH BAY     </t>
  </si>
  <si>
    <t xml:space="preserve">EXTENDED U HOOKS &amp; LADDER HOOKS FOR     </t>
  </si>
  <si>
    <t xml:space="preserve">WASH BAY                           </t>
  </si>
  <si>
    <t xml:space="preserve">REIMBURSE S/R FOR AUGUST 2019            </t>
  </si>
  <si>
    <t xml:space="preserve">INTEREST EARNED SEPT. 2019               </t>
  </si>
  <si>
    <t xml:space="preserve">SERV. THRU 9/22/19 ROOF REPLACEMNT.     </t>
  </si>
  <si>
    <t xml:space="preserve">PROF.SERVICE THRU 9/30/19 WASH BAY      </t>
  </si>
  <si>
    <t xml:space="preserve">FRANKLIN CLEANING EQUIP. &amp; SUPPLY CO.    </t>
  </si>
  <si>
    <t xml:space="preserve">SC 901 ST 34D FLOOR SCRUBBER            </t>
  </si>
  <si>
    <t xml:space="preserve">REIMBURSE S/R FOR SEPT.2019              </t>
  </si>
  <si>
    <t xml:space="preserve"> 70968    1     </t>
  </si>
  <si>
    <t xml:space="preserve">SEWER TRAILER &amp; CAMERA                   </t>
  </si>
  <si>
    <t xml:space="preserve">PROCEEDS                                </t>
  </si>
  <si>
    <t xml:space="preserve"> 70969    2     </t>
  </si>
  <si>
    <t xml:space="preserve">PROCEEDS SPLIT                          </t>
  </si>
  <si>
    <t xml:space="preserve">INTEREST EARNED OCTOBER 2019             </t>
  </si>
  <si>
    <t xml:space="preserve">WASH BAY CONSTRUCTION                   </t>
  </si>
  <si>
    <t xml:space="preserve">PROF.SERVICE THRU 10/31/19 WASH BAY     </t>
  </si>
  <si>
    <t xml:space="preserve">REIMBURSE S/R FOR OCT.2019               </t>
  </si>
  <si>
    <t xml:space="preserve">XFER $ FROM PLGIT 03-CLASS               </t>
  </si>
  <si>
    <t xml:space="preserve">TO M&amp;T 03100.1030                       </t>
  </si>
  <si>
    <t xml:space="preserve">XFER $ FROM PLGIT 03-PRIME TO            </t>
  </si>
  <si>
    <t xml:space="preserve">M&amp;T 03100.1030                          </t>
  </si>
  <si>
    <t xml:space="preserve">INTEREST EARNED NOVEMBER 2019            </t>
  </si>
  <si>
    <t xml:space="preserve">2020 FORD ESCAPE                        </t>
  </si>
  <si>
    <t xml:space="preserve">SERV. THRU 10/20/19 TWP. BLDG. ROOF     </t>
  </si>
  <si>
    <t xml:space="preserve">REPLACEMENT                        </t>
  </si>
  <si>
    <t xml:space="preserve">REIMBURSE S/R FOR NOV.2019               </t>
  </si>
  <si>
    <t xml:space="preserve">INTEREST EARNED DECEMBER 2019            </t>
  </si>
  <si>
    <t xml:space="preserve"> 72048    1     </t>
  </si>
  <si>
    <t xml:space="preserve">SALE OF 2000 FORD RANGER                 </t>
  </si>
  <si>
    <t xml:space="preserve"> 71811    1     </t>
  </si>
  <si>
    <t xml:space="preserve">ANNUAL TRANSFER TO CAPITAL RES          </t>
  </si>
  <si>
    <t xml:space="preserve"> 71811    2     </t>
  </si>
  <si>
    <t xml:space="preserve"> 71811    3     </t>
  </si>
  <si>
    <t xml:space="preserve"> 71811    4     </t>
  </si>
  <si>
    <t xml:space="preserve"> 71811    5     </t>
  </si>
  <si>
    <t xml:space="preserve"> 71811    6     </t>
  </si>
  <si>
    <t xml:space="preserve"> 71887    1     </t>
  </si>
  <si>
    <t xml:space="preserve">SALE OF 2001 SEWER MINI CAMERA          </t>
  </si>
  <si>
    <t xml:space="preserve">REFLECTIVE LETTERING - NEW ESCAPE       </t>
  </si>
  <si>
    <t xml:space="preserve">PROF.SERVICE THRU 12/31/19 WASH BAY     </t>
  </si>
  <si>
    <t xml:space="preserve">DELL MONITOR &amp; PRECISION 3431 DESK-     </t>
  </si>
  <si>
    <t xml:space="preserve">TOP WORKSTATION - RCSTP            </t>
  </si>
  <si>
    <t xml:space="preserve">SERVICES THRU 1/5/20 50% - POLICE       </t>
  </si>
  <si>
    <t xml:space="preserve">STATION ROOF                       </t>
  </si>
  <si>
    <t xml:space="preserve">REIMBURSE S/R FOR DEC.2019               </t>
  </si>
  <si>
    <t xml:space="preserve">INTEREST EARNED JANUARY 2020             </t>
  </si>
  <si>
    <t xml:space="preserve"> 72059    1     </t>
  </si>
  <si>
    <t xml:space="preserve">SALE OF SEWER CAMERA                    </t>
  </si>
  <si>
    <t xml:space="preserve"> 72209    1     </t>
  </si>
  <si>
    <t xml:space="preserve">PAOLI PIKE TRAIL GRANT                  </t>
  </si>
  <si>
    <t xml:space="preserve">DCNR C2P2                          </t>
  </si>
  <si>
    <t xml:space="preserve">CATERPILLAR - MODEL 272D3XEHF           </t>
  </si>
  <si>
    <t xml:space="preserve">APPLIC. 3 - VESTIBULE MODIFICATION      </t>
  </si>
  <si>
    <t xml:space="preserve">SAYRE INC., G.L.                         </t>
  </si>
  <si>
    <t xml:space="preserve">2021 PETERBILT CAB &amp; CHASSIS #49        </t>
  </si>
  <si>
    <t xml:space="preserve">SERV. THRU 02/02/20 - POLICE BLDG.      </t>
  </si>
  <si>
    <t xml:space="preserve">ROOF                               </t>
  </si>
  <si>
    <t xml:space="preserve">ENG.COMPRESSION BRAKE FOR CHASSIS #     </t>
  </si>
  <si>
    <t xml:space="preserve">MM721405                           </t>
  </si>
  <si>
    <t xml:space="preserve">VOID CK. #1331 NEW CK.TO BE ISSUED      </t>
  </si>
  <si>
    <t xml:space="preserve">REIMB.FEES      </t>
  </si>
  <si>
    <t xml:space="preserve">REIMBURSE S/R FOR JANUARY 2020           </t>
  </si>
  <si>
    <t xml:space="preserve">ACH &amp; POSITIVE PAY BANK FEES            </t>
  </si>
  <si>
    <t xml:space="preserve">INTEREST EARNED FEBRUARY 2020            </t>
  </si>
  <si>
    <t xml:space="preserve">REPLACEMENT CK. FOR 1331 - LOST         </t>
  </si>
  <si>
    <t xml:space="preserve">PROF.SERVICE THRU 1/26/20 TWP.ROOF      </t>
  </si>
  <si>
    <t xml:space="preserve">TWP.ROOF REPLACEMENT - PAYMT. 4         </t>
  </si>
  <si>
    <t xml:space="preserve">REIMBURSE S/R FOR FEB.2020               </t>
  </si>
  <si>
    <t xml:space="preserve">INTEREST EARNED MARCH 2020               </t>
  </si>
  <si>
    <t xml:space="preserve">SERVICE THRU 4/5/20 POLICE STATION      </t>
  </si>
  <si>
    <t xml:space="preserve">PROF.SERVICE THRU 3/31/20 WASHBAY       </t>
  </si>
  <si>
    <t xml:space="preserve">PAYMENT #1 ROOF REPLACEMENT             </t>
  </si>
  <si>
    <t xml:space="preserve">CONTINENTAL FIRE &amp; SAFETY INC.           </t>
  </si>
  <si>
    <t xml:space="preserve">REPLACEMENT SHORING                     </t>
  </si>
  <si>
    <t xml:space="preserve">TWO KOHLER MOWERS                       </t>
  </si>
  <si>
    <t xml:space="preserve">CATERPILLAR MODEL 306                   </t>
  </si>
  <si>
    <t xml:space="preserve">REIMBURSE S/R FOR MARCH 2020             </t>
  </si>
  <si>
    <t xml:space="preserve">INTEREST EARNED APRIL 2020               </t>
  </si>
  <si>
    <t xml:space="preserve">SERVICES THRU 3/29/20 TWP.BLDG.ROOF     </t>
  </si>
  <si>
    <t xml:space="preserve">SERVICE THRU 5/3/20 POLICE STATION      </t>
  </si>
  <si>
    <t xml:space="preserve">ROOF 50%                           </t>
  </si>
  <si>
    <t xml:space="preserve">REIMBURSE S/R FOR APRIL 2020             </t>
  </si>
  <si>
    <t xml:space="preserve">POSITIVE PAY AND ACH BANK FEES          </t>
  </si>
  <si>
    <t xml:space="preserve">INTEREST EARNED MAY 2020                 </t>
  </si>
  <si>
    <t xml:space="preserve"> 73619    1     </t>
  </si>
  <si>
    <t xml:space="preserve">PENNONI REFUND                          </t>
  </si>
  <si>
    <t xml:space="preserve">CAPITAL REPLACEMENT-TWP BLDG       </t>
  </si>
  <si>
    <t xml:space="preserve">INSTALL LIGHTS &amp; EQUIP. NEW TRUCK #     </t>
  </si>
  <si>
    <t xml:space="preserve">SCREENING ROOM INC                       </t>
  </si>
  <si>
    <t xml:space="preserve">LETTERING FOR NEW TRUCK #49             </t>
  </si>
  <si>
    <t xml:space="preserve">GODWIN ALUMINUM DUMP BODY &amp; ADDL'       </t>
  </si>
  <si>
    <t xml:space="preserve">PARTS &amp; ACCESSORIES                </t>
  </si>
  <si>
    <t xml:space="preserve">SERVICE THRU 6/7/20 WEGO ROOF 50%       </t>
  </si>
  <si>
    <t xml:space="preserve">CERT.#2 FINAL PYMT. WASH BAY            </t>
  </si>
  <si>
    <t xml:space="preserve">VOID CK. #1389                          </t>
  </si>
  <si>
    <t xml:space="preserve">CERT.#2 FINAL PAYMENT                   </t>
  </si>
  <si>
    <t xml:space="preserve">REIMBURSE S/R FOR MAY 2020               </t>
  </si>
  <si>
    <t xml:space="preserve"> 74063    1     </t>
  </si>
  <si>
    <t xml:space="preserve">DONATION FOR TRAIL BENCH TARA            </t>
  </si>
  <si>
    <t xml:space="preserve">CONDIT                                  </t>
  </si>
  <si>
    <t xml:space="preserve">INTEREST EARNED JUNE 2020 03             </t>
  </si>
  <si>
    <t xml:space="preserve">MODERN GROUP LTD.                        </t>
  </si>
  <si>
    <t xml:space="preserve">NEW CHIPPER - MODEL 19XPC               </t>
  </si>
  <si>
    <t xml:space="preserve">FORD 550 ALUM. DUMP BODY &amp; ACCESS.      </t>
  </si>
  <si>
    <t xml:space="preserve">INSTALL LIGHTS ON 2ND PETERBILT         </t>
  </si>
  <si>
    <t xml:space="preserve">DETWILER ROOFING                         </t>
  </si>
  <si>
    <t xml:space="preserve">APPLIC.2 - WEGO ROOF  50%               </t>
  </si>
  <si>
    <t xml:space="preserve">BEANS FORD OF WEST CHESTER, FRED         </t>
  </si>
  <si>
    <t xml:space="preserve">NEW FORD F550 - CHASSIS                 </t>
  </si>
  <si>
    <t xml:space="preserve">PROF.SERVICE THRU 7/12/20 POLICE        </t>
  </si>
  <si>
    <t xml:space="preserve">ROOF - 50%                         </t>
  </si>
  <si>
    <t xml:space="preserve">REIMBURSE S/R FOR JUNE 2020              </t>
  </si>
  <si>
    <t xml:space="preserve">XFER $ FROM PLGIT CAP.RESERVE            </t>
  </si>
  <si>
    <t xml:space="preserve">TO M&amp;T CAP.RESERVE                      </t>
  </si>
  <si>
    <t xml:space="preserve">XFER $ FROM PLGIT 03 TO M&amp;T              </t>
  </si>
  <si>
    <t xml:space="preserve">CAPITAL RESERVE                         </t>
  </si>
  <si>
    <t xml:space="preserve">INTEREST EARNED JULY 2020                </t>
  </si>
  <si>
    <t xml:space="preserve">NEW DUMP TRUCK #2                       </t>
  </si>
  <si>
    <t xml:space="preserve">SERVICE THRU 6/28/20 TWP.BLDG. ROOF     </t>
  </si>
  <si>
    <t xml:space="preserve">LETTERING FOR NEW F550                  </t>
  </si>
  <si>
    <t xml:space="preserve">REIMBURSE S/R FOR JULY 2020              </t>
  </si>
  <si>
    <t xml:space="preserve"> 75153    1     </t>
  </si>
  <si>
    <t xml:space="preserve">SALE OF TWO 2005 FREIGHLINER             </t>
  </si>
  <si>
    <t xml:space="preserve">DUMP TRUCKS                             </t>
  </si>
  <si>
    <t xml:space="preserve">INTEREST EARNED AUGUST 2020              </t>
  </si>
  <si>
    <t xml:space="preserve">REIMBURSE S/R FOR AUG.2020               </t>
  </si>
  <si>
    <t xml:space="preserve">INTEREST EARNED SEPT.2020                </t>
  </si>
  <si>
    <t xml:space="preserve">INSTALL LIGHTS &amp; SIREN TRUCK #2         </t>
  </si>
  <si>
    <t xml:space="preserve">ROBERTS OXYGEN COMPANY INC.              </t>
  </si>
  <si>
    <t xml:space="preserve">MIG WELDER                              </t>
  </si>
  <si>
    <t xml:space="preserve">XFER FR PLGIT TO M&amp;T 03 FUND             </t>
  </si>
  <si>
    <t xml:space="preserve">REIMBURSE S/R FOR SEPT.2020              </t>
  </si>
  <si>
    <t xml:space="preserve">CRED.CARD - ROBERTS OXYGEN -             </t>
  </si>
  <si>
    <t xml:space="preserve">REIMBURSE 01 FUND                       </t>
  </si>
  <si>
    <t xml:space="preserve">INTEREST EARNED OCTOBER 2020             </t>
  </si>
  <si>
    <t xml:space="preserve">APPLIC.#5 - WASH BAY BALANCE DUE        </t>
  </si>
  <si>
    <t xml:space="preserve">SERVICES THRU 3/1/20  TWP.VESTIBULE     </t>
  </si>
  <si>
    <t xml:space="preserve">PROF.SERVICE THRU 9/30/20  WASH BAY     </t>
  </si>
  <si>
    <t xml:space="preserve">PROF.SERVICE THRU 10/31/20 WASH BAY     </t>
  </si>
  <si>
    <t xml:space="preserve">MOVE CHESTER COUNTRY TRAIL               </t>
  </si>
  <si>
    <t xml:space="preserve">GRANT TO CORRECT BANK ACCT              </t>
  </si>
  <si>
    <t xml:space="preserve">REIMBURSE S/R FOR OCTOBER 2020           </t>
  </si>
  <si>
    <t xml:space="preserve">INTEREST EARNED NOVEMBER 2020            </t>
  </si>
  <si>
    <t xml:space="preserve">PROF.SERVICE THRU NOV.2020 WASH BAY     </t>
  </si>
  <si>
    <t xml:space="preserve">REIMBURSE S/R FOR NOV.2020               </t>
  </si>
  <si>
    <t xml:space="preserve">INTEREST EARNED DECEMBER 2020            </t>
  </si>
  <si>
    <t xml:space="preserve"> 76828    1     </t>
  </si>
  <si>
    <t xml:space="preserve">YEAR END FIXED ASSET TRANSFER           </t>
  </si>
  <si>
    <t xml:space="preserve"> 76828    2     </t>
  </si>
  <si>
    <t xml:space="preserve"> 76828    3     </t>
  </si>
  <si>
    <t xml:space="preserve"> 76828    4     </t>
  </si>
  <si>
    <t xml:space="preserve"> 76828    5     </t>
  </si>
  <si>
    <t xml:space="preserve"> 76828    6     </t>
  </si>
  <si>
    <t xml:space="preserve">TOTAL SITE DEVELOPMENT INC.              </t>
  </si>
  <si>
    <t xml:space="preserve">APPLIC.#1 HERSHEY MILL DAM BREACH       </t>
  </si>
  <si>
    <t xml:space="preserve">GANNETT FLEMING INC.                     </t>
  </si>
  <si>
    <t xml:space="preserve">PROF.SERV. 2/10-20 - 12/22/20 MILL      </t>
  </si>
  <si>
    <t xml:space="preserve">TOWN DAM CLOMR                     </t>
  </si>
  <si>
    <t xml:space="preserve">REIMBURSE S/R FOR DEC. 2020              </t>
  </si>
  <si>
    <t xml:space="preserve">5 PRECISION 3440 COMPUTERS              </t>
  </si>
  <si>
    <t xml:space="preserve"> 77366    1     </t>
  </si>
  <si>
    <t xml:space="preserve">REIMB. S/R -JAN.2021 BANK FEES          </t>
  </si>
  <si>
    <t xml:space="preserve">BANK FEES                          </t>
  </si>
  <si>
    <t xml:space="preserve">REVERSE &amp; CORRECT TRX. 76973             </t>
  </si>
  <si>
    <t xml:space="preserve">BANK FEE CHARGE                         </t>
  </si>
  <si>
    <t xml:space="preserve">INTEREST EARNED JANUARY 2021             </t>
  </si>
  <si>
    <t xml:space="preserve">INTEREST EARNED FEBRUARY 2021            </t>
  </si>
  <si>
    <t xml:space="preserve"> 77522    1     </t>
  </si>
  <si>
    <t xml:space="preserve">DCNR C2P2 F-G                           </t>
  </si>
  <si>
    <t xml:space="preserve">ROTHWELL DOCUMENT SOLUTIONS              </t>
  </si>
  <si>
    <t xml:space="preserve">EPSON SURECOLOR T5470M PLOTTER PLUS     </t>
  </si>
  <si>
    <t xml:space="preserve">EPSON PLOTTER INK                  </t>
  </si>
  <si>
    <t xml:space="preserve">HERSHEY MILL DAM - APPLIC.#2            </t>
  </si>
  <si>
    <t xml:space="preserve"> 77649    1     </t>
  </si>
  <si>
    <t xml:space="preserve">REIMB.S/R - FEB.2021 BANK FEES          </t>
  </si>
  <si>
    <t xml:space="preserve">INTEREST EARNED MARCH 2021               </t>
  </si>
  <si>
    <t xml:space="preserve"> 77896    1     </t>
  </si>
  <si>
    <t xml:space="preserve">SALE OF 2010 LOADER                     </t>
  </si>
  <si>
    <t xml:space="preserve">CATERPILLAR MODEL 926M WHEEL LOADER     </t>
  </si>
  <si>
    <t xml:space="preserve">APPLIC. #3  HERSHEY MILL DAM            </t>
  </si>
  <si>
    <t xml:space="preserve"> 78092    1     </t>
  </si>
  <si>
    <t xml:space="preserve">REIMB.S/R - 3/2021 BANK FEES            </t>
  </si>
  <si>
    <t xml:space="preserve">INTEREST EARNED APRIL 2021               </t>
  </si>
  <si>
    <t xml:space="preserve">CANDLESTICK COMMUNICATIONS               </t>
  </si>
  <si>
    <t xml:space="preserve">PHONE SYSTEM REPLACEMENT 29 PHONES      </t>
  </si>
  <si>
    <t xml:space="preserve"> 78501    1     </t>
  </si>
  <si>
    <t xml:space="preserve">REIMB.S/R FOR APRIL BANK FEES           </t>
  </si>
  <si>
    <t xml:space="preserve">INTEREST EARNED MAY 2021                 </t>
  </si>
  <si>
    <t xml:space="preserve"> 78922    1     </t>
  </si>
  <si>
    <t xml:space="preserve">REIMB. S/R  MAY 2021 BANK FEES          </t>
  </si>
  <si>
    <t>Grants</t>
  </si>
  <si>
    <t>Reimbursed from Bond</t>
  </si>
  <si>
    <t>A</t>
  </si>
  <si>
    <t>C</t>
  </si>
  <si>
    <t>D-E</t>
  </si>
  <si>
    <t>F-G</t>
  </si>
  <si>
    <t>Segment</t>
  </si>
  <si>
    <t>Program</t>
  </si>
  <si>
    <t>TAP</t>
  </si>
  <si>
    <t>CMAQ</t>
  </si>
  <si>
    <t>Chester County</t>
  </si>
  <si>
    <t>Award</t>
  </si>
  <si>
    <t>Used</t>
  </si>
  <si>
    <t>Grants Awarded</t>
  </si>
  <si>
    <t>Revised Estimate</t>
  </si>
  <si>
    <t>03 Fund</t>
  </si>
  <si>
    <t>08 Fund</t>
  </si>
  <si>
    <t>Original Estimate (no inflation)</t>
  </si>
  <si>
    <t>Original Estimate (with inflation)</t>
  </si>
  <si>
    <t>Remaining Estimate</t>
  </si>
  <si>
    <t>Total Projected @ Completion</t>
  </si>
  <si>
    <t>Paoli Pike Trail Cost Estimates</t>
  </si>
  <si>
    <t>*Misc expense not budgeted; it is included in Total Projected @ Completion by segment based on % of total cost.</t>
  </si>
  <si>
    <t>Remaining/ Projected</t>
  </si>
  <si>
    <t>Total Cost All Segments</t>
  </si>
  <si>
    <t>Grants $ reimbursed to date/Projected</t>
  </si>
  <si>
    <t>East Goshen Township Out of Pocket</t>
  </si>
  <si>
    <t>RE</t>
  </si>
  <si>
    <t xml:space="preserve"> 79274    1     </t>
  </si>
  <si>
    <t>PennDOT (MTF)</t>
  </si>
  <si>
    <t>DCED/CFA (MTF)</t>
  </si>
  <si>
    <t xml:space="preserve">PAOLI PK.SHARED USE PATH PROJ.#14       </t>
  </si>
  <si>
    <t xml:space="preserve">LEGAL SERV. MAY 2021 PAOLI PK.TRAIL     </t>
  </si>
  <si>
    <t xml:space="preserve">LEGAL SERV. 6/1-6/30/21 PAOLI PK TR     </t>
  </si>
  <si>
    <t xml:space="preserve">7/6-7/8/21  TRAIL DIRT REMOVAL     </t>
  </si>
  <si>
    <t xml:space="preserve">SERVICES MAY 2021 - PAOLI PK A&amp;B        </t>
  </si>
  <si>
    <t xml:space="preserve">PROF.SERVICES 5/29-7/2/21 PAOLI PK.     </t>
  </si>
  <si>
    <t xml:space="preserve">TRAIL A CONSTRUCTION INSPECT.      </t>
  </si>
  <si>
    <t xml:space="preserve">PROF.SERVICES 5/29-7/2/21 F&amp;G -         </t>
  </si>
  <si>
    <t xml:space="preserve">REALLOCATION                       </t>
  </si>
  <si>
    <t>Reimbursements</t>
  </si>
  <si>
    <t>Spent Directly</t>
  </si>
  <si>
    <t>check</t>
  </si>
  <si>
    <t xml:space="preserve">CHESCO TRAIL GRANT                 </t>
  </si>
  <si>
    <t xml:space="preserve"> 80026    1     </t>
  </si>
  <si>
    <t xml:space="preserve">APPLIC.#13 - PAOLI PIKE TR.SEG.C        </t>
  </si>
  <si>
    <t>DCNR C2P2
LWCF</t>
  </si>
  <si>
    <t>Hershey's Mill Dam Park</t>
  </si>
  <si>
    <t>8/10/21. Per Alex do no file partial refund. working with Alex to set up portal. paperwork submitted 12/21/21  (Due 12/31/21),
3/6 sent revised cost estimate to be exactly $762,300
5/15 - Alex requested timeline. Waiting on Simone. 
9/19 - Received updated design submitted to US ACOE for permit</t>
  </si>
  <si>
    <t>Alex</t>
  </si>
  <si>
    <t>2nd Q 2022</t>
  </si>
  <si>
    <t>GTPR</t>
  </si>
  <si>
    <t>DCED</t>
  </si>
  <si>
    <t>8-2021 - filed for another grant extension (6/30/22). received 11/28 fully executed grant agreement. Filed for extension 2/17/21.</t>
  </si>
  <si>
    <t>Greg Welker</t>
  </si>
  <si>
    <t>Commonwealth Financing Authority - Act 13 (State)</t>
  </si>
  <si>
    <t>DCED/CFA</t>
  </si>
  <si>
    <t>Milltown Dam Park</t>
  </si>
  <si>
    <t>Filed for an extension - expires in 6/2020. Received extension 12/31/21</t>
  </si>
  <si>
    <t>Cody Deal</t>
  </si>
  <si>
    <t>State (via federal funds)</t>
  </si>
  <si>
    <t>(grant amount revised 11/18 due to error DCNR error)   received fully executed grant 6/28/18.
File for grant extension 10/2020. Received extension 2/17/21.</t>
  </si>
  <si>
    <t>Landmark Penalty (ME2)</t>
  </si>
  <si>
    <t>DEP</t>
  </si>
  <si>
    <t>8/2021 - contact DEP for grant extension.paperwork submitted 12/7 (due 12/7),  
3/6 -Sent revised deliverable budget &amp; Funding Ltr.
E-Signed paperwork 3/21. Rick esigned 4/12. Now waiting for executed grant.
Received executed grant 5/15/19</t>
  </si>
  <si>
    <t>David</t>
  </si>
  <si>
    <t>PA Small Water Grant</t>
  </si>
  <si>
    <t>Ridley Creek Sewer</t>
  </si>
  <si>
    <t>Received executed grant 11/17/2020</t>
  </si>
  <si>
    <t>Cathy Phoenix</t>
  </si>
  <si>
    <t>Subtotal</t>
  </si>
  <si>
    <t>Pending Grant Applications</t>
  </si>
  <si>
    <t>MTF</t>
  </si>
  <si>
    <t>PennDOT</t>
  </si>
  <si>
    <r>
      <t>*Single Audit required when over $750,000 of federal funds are expended by EGT</t>
    </r>
    <r>
      <rPr>
        <u/>
        <sz val="11"/>
        <color theme="1"/>
        <rFont val="Calibri"/>
        <family val="2"/>
        <scheme val="minor"/>
      </rPr>
      <t xml:space="preserve"> in a single year</t>
    </r>
  </si>
  <si>
    <t xml:space="preserve">LEGAL SERV. 7/1-7/30/21 PAOLI PK.TR     </t>
  </si>
  <si>
    <t xml:space="preserve"> 80155    1     </t>
  </si>
  <si>
    <t xml:space="preserve"> 80239    1     </t>
  </si>
  <si>
    <t xml:space="preserve"> 80345    1     </t>
  </si>
  <si>
    <t xml:space="preserve"> 80493    1     </t>
  </si>
  <si>
    <t xml:space="preserve"> 80606    1     </t>
  </si>
  <si>
    <t>CD</t>
  </si>
  <si>
    <t xml:space="preserve">LEGAL SERVICE- 8/2-8/26/21 PAOLI        </t>
  </si>
  <si>
    <t xml:space="preserve">LANDSCAPE ARCHITECTURL SERV. 5/2021     </t>
  </si>
  <si>
    <t xml:space="preserve">PROF.SERVICE 7/3-7/30/21 TRAIL A        </t>
  </si>
  <si>
    <t xml:space="preserve">CONSTRUCTION INSPECTION            </t>
  </si>
  <si>
    <t xml:space="preserve">PROF.SERVICE - PAOLI PK.TRAIL A         </t>
  </si>
  <si>
    <t xml:space="preserve">CONSTRUCTION 7/31-8/27/21          </t>
  </si>
  <si>
    <t xml:space="preserve">PAOLI PK SHARED USE PATH PROJ.#15       </t>
  </si>
  <si>
    <t xml:space="preserve">PAOLI PK SHARED USE PATH APP.#17        </t>
  </si>
  <si>
    <t xml:space="preserve">  03460-7401</t>
  </si>
  <si>
    <t xml:space="preserve">PAOLI PK.TRAIL - SEGMT.A           </t>
  </si>
  <si>
    <t xml:space="preserve">ROAD-CON INC.                            </t>
  </si>
  <si>
    <t xml:space="preserve">APPLIC. NO 1 - PAOLI PK.TRAIL A         </t>
  </si>
  <si>
    <t xml:space="preserve">PAOLI PK.TRAIL SEGMT.A - APPL.#2        </t>
  </si>
  <si>
    <t>Total Spent</t>
  </si>
  <si>
    <t>Check</t>
  </si>
  <si>
    <t>Total Expenses</t>
  </si>
  <si>
    <t>Total Grant $ Received</t>
  </si>
  <si>
    <t>*not submitted</t>
  </si>
  <si>
    <t>B</t>
  </si>
  <si>
    <t>Not Submitted</t>
  </si>
  <si>
    <t>PennDot/DCED</t>
  </si>
  <si>
    <t xml:space="preserve">APPLICATION #3 PAOLI PK. SEGMT. A       </t>
  </si>
  <si>
    <t xml:space="preserve">APPL.#4 PAOLI PIKE TR. SEGMENT A        </t>
  </si>
  <si>
    <t xml:space="preserve">APPLIC.# 5 PAOLI PK.TRAIL SEGMT.A       </t>
  </si>
  <si>
    <t xml:space="preserve">APPL.#14 PAOLI PIKE TRAIL               </t>
  </si>
  <si>
    <t xml:space="preserve">PAOLI PK.SHARED USE PATH PROJ.#18       </t>
  </si>
  <si>
    <t>$ Spent as of 12/17/2021</t>
  </si>
  <si>
    <t xml:space="preserve">LEGAL SERVICE  9/1-9/30/21 PAOLI PK     </t>
  </si>
  <si>
    <t xml:space="preserve">LEGAL SERV.10/4-10/29/21 PAOLI PIKE     </t>
  </si>
  <si>
    <t xml:space="preserve">LEGAL SERVICE 11/2-11/30/21 PAOLI       </t>
  </si>
  <si>
    <t xml:space="preserve">PROF.SERV. 8/28-10/1/21 SEGMT. A        </t>
  </si>
  <si>
    <t xml:space="preserve">PROF.SERVICE 10/2-10/29/21 SEGMT A      </t>
  </si>
  <si>
    <t xml:space="preserve">PROF.SERV.RE: HICKS INTERROGATORIES     </t>
  </si>
  <si>
    <t xml:space="preserve">10/2-10/29/21                      </t>
  </si>
  <si>
    <t xml:space="preserve">PROF.SERV. 8/28-10/1/21 SEGMTS.F&amp;G      </t>
  </si>
  <si>
    <t xml:space="preserve">RE-ALLOCATION                      </t>
  </si>
  <si>
    <t xml:space="preserve"> 80853    1     </t>
  </si>
  <si>
    <t xml:space="preserve"> 81054    1     </t>
  </si>
  <si>
    <t xml:space="preserve"> 81288    1     </t>
  </si>
  <si>
    <t>Total Grant $ Spent</t>
  </si>
  <si>
    <t>Spent Cap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</si>
</sst>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6" fontId="2" fillId="0" borderId="0" xfId="0" applyNumberFormat="1" applyFont="1"/>
    <xf numFmtId="6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6" fontId="0" fillId="0" borderId="1" xfId="0" applyNumberFormat="1" applyBorder="1"/>
    <xf numFmtId="14" fontId="0" fillId="0" borderId="1" xfId="0" applyNumberFormat="1" applyBorder="1"/>
    <xf numFmtId="4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43" fontId="0" fillId="3" borderId="0" xfId="1" applyFont="1" applyFill="1"/>
    <xf numFmtId="6" fontId="0" fillId="3" borderId="1" xfId="0" applyNumberFormat="1" applyFill="1" applyBorder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43" fontId="0" fillId="5" borderId="0" xfId="1" applyFont="1" applyFill="1"/>
    <xf numFmtId="0" fontId="0" fillId="0" borderId="0" xfId="0" quotePrefix="1" applyAlignment="1">
      <alignment horizontal="center"/>
    </xf>
    <xf numFmtId="6" fontId="0" fillId="0" borderId="0" xfId="0" applyNumberFormat="1"/>
    <xf numFmtId="8" fontId="0" fillId="0" borderId="0" xfId="0" applyNumberFormat="1"/>
    <xf numFmtId="6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0" fillId="6" borderId="0" xfId="0" applyFill="1"/>
    <xf numFmtId="164" fontId="0" fillId="6" borderId="0" xfId="2" applyNumberFormat="1" applyFont="1" applyFill="1"/>
    <xf numFmtId="0" fontId="3" fillId="6" borderId="1" xfId="0" applyFont="1" applyFill="1" applyBorder="1"/>
    <xf numFmtId="164" fontId="3" fillId="6" borderId="1" xfId="2" applyNumberFormat="1" applyFont="1" applyFill="1" applyBorder="1"/>
    <xf numFmtId="0" fontId="0" fillId="6" borderId="0" xfId="0" quotePrefix="1" applyFill="1" applyAlignment="1">
      <alignment horizontal="center"/>
    </xf>
    <xf numFmtId="6" fontId="0" fillId="6" borderId="0" xfId="0" applyNumberFormat="1" applyFill="1"/>
    <xf numFmtId="0" fontId="3" fillId="6" borderId="1" xfId="0" applyFont="1" applyFill="1" applyBorder="1" applyAlignment="1">
      <alignment horizontal="center"/>
    </xf>
    <xf numFmtId="164" fontId="3" fillId="6" borderId="1" xfId="0" applyNumberFormat="1" applyFont="1" applyFill="1" applyBorder="1"/>
    <xf numFmtId="0" fontId="0" fillId="6" borderId="0" xfId="0" applyFill="1" applyAlignment="1">
      <alignment horizontal="center"/>
    </xf>
    <xf numFmtId="44" fontId="0" fillId="0" borderId="0" xfId="0" applyNumberFormat="1"/>
    <xf numFmtId="9" fontId="3" fillId="3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vertical="center" wrapText="1"/>
    </xf>
    <xf numFmtId="164" fontId="0" fillId="0" borderId="0" xfId="0" applyNumberFormat="1"/>
    <xf numFmtId="43" fontId="0" fillId="2" borderId="0" xfId="1" applyFont="1" applyFill="1"/>
    <xf numFmtId="43" fontId="2" fillId="0" borderId="0" xfId="1" applyFont="1"/>
    <xf numFmtId="43" fontId="0" fillId="3" borderId="0" xfId="0" applyNumberFormat="1" applyFill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wrapText="1"/>
    </xf>
    <xf numFmtId="14" fontId="0" fillId="3" borderId="1" xfId="0" applyNumberFormat="1" applyFill="1" applyBorder="1"/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6" fontId="3" fillId="0" borderId="1" xfId="0" applyNumberFormat="1" applyFont="1" applyBorder="1"/>
    <xf numFmtId="0" fontId="3" fillId="0" borderId="0" xfId="0" applyFont="1" applyAlignment="1">
      <alignment wrapText="1"/>
    </xf>
    <xf numFmtId="165" fontId="0" fillId="6" borderId="0" xfId="1" applyNumberFormat="1" applyFont="1" applyFill="1"/>
    <xf numFmtId="0" fontId="0" fillId="6" borderId="0" xfId="0" applyFill="1" applyAlignment="1">
      <alignment horizontal="right"/>
    </xf>
    <xf numFmtId="165" fontId="0" fillId="6" borderId="0" xfId="0" applyNumberFormat="1" applyFill="1"/>
    <xf numFmtId="0" fontId="2" fillId="6" borderId="0" xfId="0" applyFont="1" applyFill="1"/>
    <xf numFmtId="43" fontId="3" fillId="2" borderId="0" xfId="0" applyNumberFormat="1" applyFont="1" applyFill="1"/>
    <xf numFmtId="43" fontId="2" fillId="3" borderId="0" xfId="0" applyNumberFormat="1" applyFont="1" applyFill="1"/>
    <xf numFmtId="6" fontId="10" fillId="7" borderId="0" xfId="0" applyNumberFormat="1" applyFont="1" applyFill="1"/>
    <xf numFmtId="0" fontId="9" fillId="7" borderId="0" xfId="0" applyFont="1" applyFill="1" applyAlignment="1">
      <alignment horizontal="right"/>
    </xf>
    <xf numFmtId="6" fontId="9" fillId="7" borderId="1" xfId="0" applyNumberFormat="1" applyFont="1" applyFill="1" applyBorder="1"/>
    <xf numFmtId="9" fontId="9" fillId="7" borderId="0" xfId="3" applyFont="1" applyFill="1" applyAlignment="1">
      <alignment horizontal="center"/>
    </xf>
    <xf numFmtId="4" fontId="0" fillId="0" borderId="0" xfId="0" applyNumberFormat="1"/>
    <xf numFmtId="0" fontId="0" fillId="8" borderId="1" xfId="0" applyFill="1" applyBorder="1" applyAlignment="1">
      <alignment wrapText="1"/>
    </xf>
    <xf numFmtId="164" fontId="0" fillId="6" borderId="0" xfId="2" applyNumberFormat="1" applyFont="1" applyFill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wrapText="1"/>
    </xf>
    <xf numFmtId="164" fontId="0" fillId="6" borderId="6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DDF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workbookViewId="0">
      <selection activeCell="F12" sqref="F12"/>
    </sheetView>
  </sheetViews>
  <sheetFormatPr defaultRowHeight="15" x14ac:dyDescent="0.25"/>
  <cols>
    <col min="1" max="1" width="11.5703125" bestFit="1" customWidth="1"/>
    <col min="2" max="2" width="35.28515625" bestFit="1" customWidth="1"/>
    <col min="3" max="3" width="5" bestFit="1" customWidth="1"/>
    <col min="4" max="4" width="3.42578125" bestFit="1" customWidth="1"/>
    <col min="5" max="5" width="6" bestFit="1" customWidth="1"/>
    <col min="6" max="7" width="11.140625" bestFit="1" customWidth="1"/>
    <col min="8" max="8" width="7.42578125" bestFit="1" customWidth="1"/>
    <col min="9" max="9" width="9.5703125" bestFit="1" customWidth="1"/>
    <col min="10" max="10" width="15.28515625" bestFit="1" customWidth="1"/>
    <col min="11" max="11" width="5.85546875" bestFit="1" customWidth="1"/>
    <col min="12" max="12" width="38.42578125" bestFit="1" customWidth="1"/>
    <col min="13" max="13" width="29.7109375" bestFit="1" customWidth="1"/>
    <col min="14" max="15" width="16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</v>
      </c>
      <c r="N1" t="s">
        <v>12</v>
      </c>
      <c r="O1" t="s">
        <v>13</v>
      </c>
    </row>
    <row r="2" spans="1:15" x14ac:dyDescent="0.25">
      <c r="A2" t="s">
        <v>326</v>
      </c>
      <c r="B2" t="s">
        <v>15</v>
      </c>
      <c r="F2" s="3"/>
      <c r="G2" s="3"/>
      <c r="H2">
        <v>0</v>
      </c>
    </row>
    <row r="3" spans="1:15" x14ac:dyDescent="0.25">
      <c r="A3" t="str">
        <f>"  03392-0855"</f>
        <v xml:space="preserve">  03392-0855</v>
      </c>
      <c r="B3" t="s">
        <v>327</v>
      </c>
      <c r="C3">
        <v>1708</v>
      </c>
      <c r="D3" t="str">
        <f>"JE"</f>
        <v>JE</v>
      </c>
      <c r="E3">
        <v>59676</v>
      </c>
      <c r="F3" s="3">
        <v>0</v>
      </c>
      <c r="G3" s="3">
        <v>209866.55</v>
      </c>
      <c r="H3">
        <v>0</v>
      </c>
      <c r="I3" s="1">
        <v>42976</v>
      </c>
      <c r="J3" t="s">
        <v>328</v>
      </c>
      <c r="K3" t="s">
        <v>49</v>
      </c>
      <c r="L3" t="s">
        <v>329</v>
      </c>
      <c r="M3" t="s">
        <v>330</v>
      </c>
      <c r="N3" t="s">
        <v>20</v>
      </c>
      <c r="O3" t="s">
        <v>20</v>
      </c>
    </row>
    <row r="4" spans="1:15" x14ac:dyDescent="0.25">
      <c r="A4" t="str">
        <f>"  03392-0855"</f>
        <v xml:space="preserve">  03392-0855</v>
      </c>
      <c r="B4" t="s">
        <v>327</v>
      </c>
      <c r="C4">
        <v>1709</v>
      </c>
      <c r="D4" t="str">
        <f>"JE"</f>
        <v>JE</v>
      </c>
      <c r="E4">
        <v>59873</v>
      </c>
      <c r="F4" s="3">
        <v>209866.55</v>
      </c>
      <c r="G4" s="3">
        <v>0</v>
      </c>
      <c r="H4">
        <v>0</v>
      </c>
      <c r="I4" s="1">
        <v>42986</v>
      </c>
      <c r="J4" t="s">
        <v>67</v>
      </c>
      <c r="K4" t="s">
        <v>49</v>
      </c>
      <c r="L4" t="s">
        <v>331</v>
      </c>
      <c r="M4" t="s">
        <v>332</v>
      </c>
      <c r="N4" t="s">
        <v>20</v>
      </c>
      <c r="O4" t="s">
        <v>20</v>
      </c>
    </row>
    <row r="5" spans="1:15" x14ac:dyDescent="0.25">
      <c r="A5" t="s">
        <v>333</v>
      </c>
      <c r="B5" t="s">
        <v>15</v>
      </c>
      <c r="F5" s="3"/>
      <c r="G5" s="3"/>
      <c r="H5">
        <v>0</v>
      </c>
    </row>
    <row r="6" spans="1:15" x14ac:dyDescent="0.25">
      <c r="A6" t="str">
        <f>"  03392-0856"</f>
        <v xml:space="preserve">  03392-0856</v>
      </c>
      <c r="B6" t="s">
        <v>334</v>
      </c>
      <c r="C6">
        <v>1708</v>
      </c>
      <c r="D6" t="str">
        <f>"JE"</f>
        <v>JE</v>
      </c>
      <c r="E6">
        <v>59676</v>
      </c>
      <c r="F6" s="3">
        <v>0</v>
      </c>
      <c r="G6" s="3">
        <v>13751.79</v>
      </c>
      <c r="H6">
        <v>0</v>
      </c>
      <c r="I6" s="1">
        <v>42976</v>
      </c>
      <c r="J6" t="s">
        <v>328</v>
      </c>
      <c r="K6" t="s">
        <v>49</v>
      </c>
      <c r="L6" t="s">
        <v>329</v>
      </c>
      <c r="M6" t="s">
        <v>330</v>
      </c>
      <c r="N6" t="s">
        <v>20</v>
      </c>
      <c r="O6" t="s">
        <v>20</v>
      </c>
    </row>
    <row r="7" spans="1:15" x14ac:dyDescent="0.25">
      <c r="A7" t="str">
        <f>"  03392-0856"</f>
        <v xml:space="preserve">  03392-0856</v>
      </c>
      <c r="B7" t="s">
        <v>334</v>
      </c>
      <c r="C7">
        <v>1709</v>
      </c>
      <c r="D7" t="str">
        <f>"JE"</f>
        <v>JE</v>
      </c>
      <c r="E7">
        <v>59873</v>
      </c>
      <c r="F7" s="3">
        <v>13751.79</v>
      </c>
      <c r="G7" s="3">
        <v>0</v>
      </c>
      <c r="H7">
        <v>0</v>
      </c>
      <c r="I7" s="1">
        <v>42986</v>
      </c>
      <c r="J7" t="s">
        <v>67</v>
      </c>
      <c r="K7" t="s">
        <v>49</v>
      </c>
      <c r="L7" t="s">
        <v>331</v>
      </c>
      <c r="M7" t="s">
        <v>332</v>
      </c>
      <c r="N7" t="s">
        <v>20</v>
      </c>
      <c r="O7" t="s">
        <v>20</v>
      </c>
    </row>
    <row r="8" spans="1:15" x14ac:dyDescent="0.25">
      <c r="A8" t="s">
        <v>335</v>
      </c>
      <c r="B8" t="s">
        <v>15</v>
      </c>
      <c r="F8" s="3"/>
      <c r="G8" s="3"/>
      <c r="H8">
        <v>0</v>
      </c>
    </row>
    <row r="9" spans="1:15" x14ac:dyDescent="0.25">
      <c r="A9" t="str">
        <f>"  03392-0857"</f>
        <v xml:space="preserve">  03392-0857</v>
      </c>
      <c r="B9" t="s">
        <v>336</v>
      </c>
      <c r="C9">
        <v>1708</v>
      </c>
      <c r="D9" t="str">
        <f>"JE"</f>
        <v>JE</v>
      </c>
      <c r="E9">
        <v>59676</v>
      </c>
      <c r="F9" s="3">
        <v>0</v>
      </c>
      <c r="G9" s="3">
        <v>67292.960000000006</v>
      </c>
      <c r="H9">
        <v>0</v>
      </c>
      <c r="I9" s="1">
        <v>42976</v>
      </c>
      <c r="J9" t="s">
        <v>328</v>
      </c>
      <c r="K9" t="s">
        <v>49</v>
      </c>
      <c r="L9" t="s">
        <v>329</v>
      </c>
      <c r="M9" t="s">
        <v>330</v>
      </c>
      <c r="N9" t="s">
        <v>20</v>
      </c>
      <c r="O9" t="s">
        <v>20</v>
      </c>
    </row>
    <row r="10" spans="1:15" x14ac:dyDescent="0.25">
      <c r="A10" t="str">
        <f>"  03392-0857"</f>
        <v xml:space="preserve">  03392-0857</v>
      </c>
      <c r="B10" t="s">
        <v>336</v>
      </c>
      <c r="C10">
        <v>1709</v>
      </c>
      <c r="D10" t="str">
        <f>"JE"</f>
        <v>JE</v>
      </c>
      <c r="E10">
        <v>59873</v>
      </c>
      <c r="F10" s="3">
        <v>67292.960000000006</v>
      </c>
      <c r="G10" s="3">
        <v>0</v>
      </c>
      <c r="H10">
        <v>0</v>
      </c>
      <c r="I10" s="1">
        <v>42986</v>
      </c>
      <c r="J10" t="s">
        <v>67</v>
      </c>
      <c r="K10" t="s">
        <v>49</v>
      </c>
      <c r="L10" t="s">
        <v>331</v>
      </c>
      <c r="M10" t="s">
        <v>332</v>
      </c>
      <c r="N10" t="s">
        <v>20</v>
      </c>
      <c r="O10" t="s">
        <v>20</v>
      </c>
    </row>
    <row r="12" spans="1:15" x14ac:dyDescent="0.25">
      <c r="F12" s="4">
        <f>SUM(F3:F10)</f>
        <v>290911.3</v>
      </c>
      <c r="G12" s="4">
        <f>SUM(G3:G10)</f>
        <v>290911.3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23"/>
  <sheetViews>
    <sheetView topLeftCell="A300" workbookViewId="0">
      <selection activeCell="K324" sqref="K324"/>
    </sheetView>
  </sheetViews>
  <sheetFormatPr defaultRowHeight="15" x14ac:dyDescent="0.25"/>
  <cols>
    <col min="1" max="1" width="11.5703125" bestFit="1" customWidth="1"/>
    <col min="2" max="2" width="30.7109375" bestFit="1" customWidth="1"/>
    <col min="3" max="3" width="5" bestFit="1" customWidth="1"/>
    <col min="4" max="4" width="3.42578125" bestFit="1" customWidth="1"/>
    <col min="5" max="5" width="6" bestFit="1" customWidth="1"/>
    <col min="6" max="6" width="13.140625" bestFit="1" customWidth="1"/>
    <col min="7" max="7" width="26" customWidth="1"/>
    <col min="8" max="8" width="7.42578125" bestFit="1" customWidth="1"/>
    <col min="9" max="9" width="10.5703125" bestFit="1" customWidth="1"/>
    <col min="10" max="10" width="14" bestFit="1" customWidth="1"/>
    <col min="11" max="11" width="5.85546875" bestFit="1" customWidth="1"/>
    <col min="12" max="12" width="39.85546875" bestFit="1" customWidth="1"/>
    <col min="13" max="13" width="40.42578125" bestFit="1" customWidth="1"/>
    <col min="14" max="14" width="36.140625" bestFit="1" customWidth="1"/>
    <col min="15" max="15" width="16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</v>
      </c>
      <c r="N1" t="s">
        <v>12</v>
      </c>
      <c r="O1" t="s">
        <v>13</v>
      </c>
    </row>
    <row r="2" spans="1:15" x14ac:dyDescent="0.25">
      <c r="A2" t="s">
        <v>1326</v>
      </c>
      <c r="B2" t="s">
        <v>1327</v>
      </c>
      <c r="C2">
        <v>2109</v>
      </c>
      <c r="D2" t="s">
        <v>1317</v>
      </c>
      <c r="E2">
        <v>80359</v>
      </c>
      <c r="F2" s="3">
        <v>53301.82</v>
      </c>
      <c r="G2">
        <v>0</v>
      </c>
      <c r="H2">
        <v>0</v>
      </c>
      <c r="I2">
        <v>44452</v>
      </c>
      <c r="J2">
        <v>1473</v>
      </c>
      <c r="K2">
        <v>1648</v>
      </c>
      <c r="L2" t="s">
        <v>1328</v>
      </c>
      <c r="M2" t="s">
        <v>1329</v>
      </c>
    </row>
    <row r="3" spans="1:15" x14ac:dyDescent="0.25">
      <c r="A3" t="s">
        <v>1326</v>
      </c>
      <c r="B3" t="s">
        <v>1327</v>
      </c>
      <c r="C3">
        <v>2110</v>
      </c>
      <c r="D3" t="s">
        <v>1317</v>
      </c>
      <c r="E3">
        <v>80611</v>
      </c>
      <c r="F3" s="3">
        <v>106049</v>
      </c>
      <c r="G3">
        <v>0</v>
      </c>
      <c r="H3">
        <v>0</v>
      </c>
      <c r="I3">
        <v>44470</v>
      </c>
      <c r="J3">
        <v>1477</v>
      </c>
      <c r="K3">
        <v>1648</v>
      </c>
      <c r="L3" t="s">
        <v>1328</v>
      </c>
      <c r="M3" t="s">
        <v>1330</v>
      </c>
    </row>
    <row r="4" spans="1:15" x14ac:dyDescent="0.25">
      <c r="A4" t="s">
        <v>1326</v>
      </c>
      <c r="B4" t="s">
        <v>1327</v>
      </c>
      <c r="C4">
        <v>2110</v>
      </c>
      <c r="D4" t="s">
        <v>1317</v>
      </c>
      <c r="E4">
        <v>80870</v>
      </c>
      <c r="F4" s="3">
        <v>109123.62</v>
      </c>
      <c r="G4">
        <v>0</v>
      </c>
      <c r="H4">
        <v>0</v>
      </c>
      <c r="I4">
        <v>44490</v>
      </c>
      <c r="J4">
        <v>1479</v>
      </c>
      <c r="K4">
        <v>1648</v>
      </c>
      <c r="L4" t="s">
        <v>1328</v>
      </c>
      <c r="M4" t="s">
        <v>1339</v>
      </c>
      <c r="N4" t="s">
        <v>20</v>
      </c>
      <c r="O4" t="s">
        <v>20</v>
      </c>
    </row>
    <row r="5" spans="1:15" x14ac:dyDescent="0.25">
      <c r="A5" t="s">
        <v>1326</v>
      </c>
      <c r="B5" t="s">
        <v>1327</v>
      </c>
      <c r="C5">
        <v>2111</v>
      </c>
      <c r="D5" t="s">
        <v>1317</v>
      </c>
      <c r="E5">
        <v>81062</v>
      </c>
      <c r="F5" s="3">
        <v>119391.22</v>
      </c>
      <c r="G5">
        <v>0</v>
      </c>
      <c r="H5">
        <v>0</v>
      </c>
      <c r="I5">
        <v>44505</v>
      </c>
      <c r="J5">
        <v>1483</v>
      </c>
      <c r="K5">
        <v>1648</v>
      </c>
      <c r="L5" t="s">
        <v>1328</v>
      </c>
      <c r="M5" t="s">
        <v>1340</v>
      </c>
      <c r="N5" t="s">
        <v>20</v>
      </c>
      <c r="O5" t="s">
        <v>20</v>
      </c>
    </row>
    <row r="6" spans="1:15" x14ac:dyDescent="0.25">
      <c r="A6" t="s">
        <v>1326</v>
      </c>
      <c r="B6" t="s">
        <v>1327</v>
      </c>
      <c r="C6">
        <v>2111</v>
      </c>
      <c r="D6" t="s">
        <v>1317</v>
      </c>
      <c r="E6">
        <v>81290</v>
      </c>
      <c r="F6" s="3">
        <v>132703.6</v>
      </c>
      <c r="G6">
        <v>0</v>
      </c>
      <c r="H6">
        <v>0</v>
      </c>
      <c r="I6">
        <v>44529</v>
      </c>
      <c r="J6">
        <v>1485</v>
      </c>
      <c r="K6">
        <v>1648</v>
      </c>
      <c r="L6" t="s">
        <v>1328</v>
      </c>
      <c r="M6" t="s">
        <v>1341</v>
      </c>
      <c r="N6" t="s">
        <v>20</v>
      </c>
      <c r="O6" t="s">
        <v>20</v>
      </c>
    </row>
    <row r="7" spans="1:15" x14ac:dyDescent="0.25">
      <c r="A7" t="s">
        <v>14</v>
      </c>
      <c r="B7" t="s">
        <v>15</v>
      </c>
      <c r="H7">
        <v>0</v>
      </c>
    </row>
    <row r="8" spans="1:15" x14ac:dyDescent="0.25">
      <c r="A8" t="str">
        <f t="shared" ref="A8:A54" si="0">"  03460-7403"</f>
        <v xml:space="preserve">  03460-7403</v>
      </c>
      <c r="B8" t="s">
        <v>16</v>
      </c>
      <c r="C8">
        <v>1608</v>
      </c>
      <c r="D8" t="str">
        <f t="shared" ref="D8:D26" si="1">"CD"</f>
        <v>CD</v>
      </c>
      <c r="E8">
        <v>54306</v>
      </c>
      <c r="F8" s="3">
        <v>2100.3000000000002</v>
      </c>
      <c r="G8" s="3">
        <v>0</v>
      </c>
      <c r="H8">
        <v>0</v>
      </c>
      <c r="I8" s="1">
        <v>42608</v>
      </c>
      <c r="J8">
        <v>1041</v>
      </c>
      <c r="K8">
        <v>3551</v>
      </c>
      <c r="L8" t="s">
        <v>17</v>
      </c>
      <c r="M8" t="s">
        <v>18</v>
      </c>
      <c r="N8" t="s">
        <v>19</v>
      </c>
      <c r="O8" t="s">
        <v>20</v>
      </c>
    </row>
    <row r="9" spans="1:15" x14ac:dyDescent="0.25">
      <c r="A9" t="str">
        <f t="shared" si="0"/>
        <v xml:space="preserve">  03460-7403</v>
      </c>
      <c r="B9" t="s">
        <v>16</v>
      </c>
      <c r="C9">
        <v>1609</v>
      </c>
      <c r="D9" t="str">
        <f t="shared" si="1"/>
        <v>CD</v>
      </c>
      <c r="E9">
        <v>54659</v>
      </c>
      <c r="F9" s="3">
        <v>7279.98</v>
      </c>
      <c r="G9" s="3">
        <v>0</v>
      </c>
      <c r="H9">
        <v>0</v>
      </c>
      <c r="I9" s="1">
        <v>42629</v>
      </c>
      <c r="J9">
        <v>1043</v>
      </c>
      <c r="K9">
        <v>3551</v>
      </c>
      <c r="L9" t="s">
        <v>17</v>
      </c>
      <c r="M9" t="s">
        <v>21</v>
      </c>
      <c r="N9" s="2">
        <v>42552</v>
      </c>
      <c r="O9" t="s">
        <v>20</v>
      </c>
    </row>
    <row r="10" spans="1:15" x14ac:dyDescent="0.25">
      <c r="A10" t="str">
        <f t="shared" si="0"/>
        <v xml:space="preserve">  03460-7403</v>
      </c>
      <c r="B10" t="s">
        <v>16</v>
      </c>
      <c r="C10">
        <v>1610</v>
      </c>
      <c r="D10" t="str">
        <f t="shared" si="1"/>
        <v>CD</v>
      </c>
      <c r="E10">
        <v>55123</v>
      </c>
      <c r="F10" s="3">
        <v>15190.91</v>
      </c>
      <c r="G10" s="3">
        <v>0</v>
      </c>
      <c r="H10">
        <v>0</v>
      </c>
      <c r="I10" s="1">
        <v>42657</v>
      </c>
      <c r="J10">
        <v>1044</v>
      </c>
      <c r="K10">
        <v>3551</v>
      </c>
      <c r="L10" t="s">
        <v>17</v>
      </c>
      <c r="M10" t="s">
        <v>22</v>
      </c>
      <c r="N10" t="s">
        <v>23</v>
      </c>
      <c r="O10" t="s">
        <v>20</v>
      </c>
    </row>
    <row r="11" spans="1:15" x14ac:dyDescent="0.25">
      <c r="A11" t="str">
        <f t="shared" si="0"/>
        <v xml:space="preserve">  03460-7403</v>
      </c>
      <c r="B11" t="s">
        <v>16</v>
      </c>
      <c r="C11">
        <v>1611</v>
      </c>
      <c r="D11" t="str">
        <f t="shared" si="1"/>
        <v>CD</v>
      </c>
      <c r="E11">
        <v>55687</v>
      </c>
      <c r="F11" s="3">
        <v>46132.04</v>
      </c>
      <c r="G11" s="3">
        <v>0</v>
      </c>
      <c r="H11">
        <v>0</v>
      </c>
      <c r="I11" s="1">
        <v>42696</v>
      </c>
      <c r="J11">
        <v>1061</v>
      </c>
      <c r="K11">
        <v>3551</v>
      </c>
      <c r="L11" t="s">
        <v>17</v>
      </c>
      <c r="M11" t="s">
        <v>24</v>
      </c>
      <c r="N11" t="s">
        <v>25</v>
      </c>
      <c r="O11" t="s">
        <v>20</v>
      </c>
    </row>
    <row r="12" spans="1:15" x14ac:dyDescent="0.25">
      <c r="A12" t="str">
        <f t="shared" si="0"/>
        <v xml:space="preserve">  03460-7403</v>
      </c>
      <c r="B12" t="s">
        <v>16</v>
      </c>
      <c r="C12">
        <v>1612</v>
      </c>
      <c r="D12" t="str">
        <f t="shared" si="1"/>
        <v>CD</v>
      </c>
      <c r="E12">
        <v>56187</v>
      </c>
      <c r="F12" s="3">
        <v>27877.25</v>
      </c>
      <c r="G12" s="3">
        <v>0</v>
      </c>
      <c r="H12">
        <v>0</v>
      </c>
      <c r="I12" s="1">
        <v>42733</v>
      </c>
      <c r="J12">
        <v>1067</v>
      </c>
      <c r="K12">
        <v>3551</v>
      </c>
      <c r="L12" t="s">
        <v>17</v>
      </c>
      <c r="M12" t="s">
        <v>26</v>
      </c>
      <c r="N12" t="s">
        <v>20</v>
      </c>
      <c r="O12" t="s">
        <v>20</v>
      </c>
    </row>
    <row r="13" spans="1:15" x14ac:dyDescent="0.25">
      <c r="A13" t="str">
        <f t="shared" si="0"/>
        <v xml:space="preserve">  03460-7403</v>
      </c>
      <c r="B13" t="s">
        <v>16</v>
      </c>
      <c r="C13">
        <v>1701</v>
      </c>
      <c r="D13" t="str">
        <f t="shared" si="1"/>
        <v>CD</v>
      </c>
      <c r="E13">
        <v>56424</v>
      </c>
      <c r="F13" s="3">
        <v>25326.68</v>
      </c>
      <c r="G13" s="3">
        <v>0</v>
      </c>
      <c r="H13">
        <v>0</v>
      </c>
      <c r="I13" s="1">
        <v>42748</v>
      </c>
      <c r="J13">
        <v>1072</v>
      </c>
      <c r="K13">
        <v>3551</v>
      </c>
      <c r="L13" t="s">
        <v>17</v>
      </c>
      <c r="M13" t="s">
        <v>27</v>
      </c>
      <c r="N13" t="s">
        <v>28</v>
      </c>
      <c r="O13" t="s">
        <v>20</v>
      </c>
    </row>
    <row r="14" spans="1:15" x14ac:dyDescent="0.25">
      <c r="A14" t="str">
        <f t="shared" si="0"/>
        <v xml:space="preserve">  03460-7403</v>
      </c>
      <c r="B14" t="s">
        <v>16</v>
      </c>
      <c r="C14">
        <v>1702</v>
      </c>
      <c r="D14" t="str">
        <f t="shared" si="1"/>
        <v>CD</v>
      </c>
      <c r="E14">
        <v>56718</v>
      </c>
      <c r="F14" s="3">
        <v>6955.89</v>
      </c>
      <c r="G14" s="3">
        <v>0</v>
      </c>
      <c r="H14">
        <v>0</v>
      </c>
      <c r="I14" s="1">
        <v>42768</v>
      </c>
      <c r="J14">
        <v>1075</v>
      </c>
      <c r="K14">
        <v>3551</v>
      </c>
      <c r="L14" t="s">
        <v>17</v>
      </c>
      <c r="M14" t="s">
        <v>29</v>
      </c>
      <c r="N14" t="s">
        <v>30</v>
      </c>
      <c r="O14" t="s">
        <v>20</v>
      </c>
    </row>
    <row r="15" spans="1:15" x14ac:dyDescent="0.25">
      <c r="A15" t="str">
        <f t="shared" si="0"/>
        <v xml:space="preserve">  03460-7403</v>
      </c>
      <c r="B15" t="s">
        <v>16</v>
      </c>
      <c r="C15">
        <v>1703</v>
      </c>
      <c r="D15" t="str">
        <f t="shared" si="1"/>
        <v>CD</v>
      </c>
      <c r="E15">
        <v>57316</v>
      </c>
      <c r="F15" s="3">
        <v>13011.73</v>
      </c>
      <c r="G15" s="3">
        <v>0</v>
      </c>
      <c r="H15">
        <v>0</v>
      </c>
      <c r="I15" s="1">
        <v>42810</v>
      </c>
      <c r="J15">
        <v>1080</v>
      </c>
      <c r="K15">
        <v>3551</v>
      </c>
      <c r="L15" t="s">
        <v>17</v>
      </c>
      <c r="M15" t="s">
        <v>31</v>
      </c>
      <c r="N15" t="s">
        <v>20</v>
      </c>
      <c r="O15" t="s">
        <v>20</v>
      </c>
    </row>
    <row r="16" spans="1:15" x14ac:dyDescent="0.25">
      <c r="A16" t="str">
        <f t="shared" si="0"/>
        <v xml:space="preserve">  03460-7403</v>
      </c>
      <c r="B16" t="s">
        <v>16</v>
      </c>
      <c r="C16">
        <v>1703</v>
      </c>
      <c r="D16" t="str">
        <f t="shared" si="1"/>
        <v>CD</v>
      </c>
      <c r="E16">
        <v>57470</v>
      </c>
      <c r="F16" s="3">
        <v>20246.11</v>
      </c>
      <c r="G16" s="3">
        <v>0</v>
      </c>
      <c r="H16">
        <v>0</v>
      </c>
      <c r="I16" s="1">
        <v>42824</v>
      </c>
      <c r="J16">
        <v>1083</v>
      </c>
      <c r="K16">
        <v>3551</v>
      </c>
      <c r="L16" t="s">
        <v>17</v>
      </c>
      <c r="M16" t="s">
        <v>32</v>
      </c>
      <c r="N16" t="s">
        <v>19</v>
      </c>
      <c r="O16" t="s">
        <v>20</v>
      </c>
    </row>
    <row r="17" spans="1:15" x14ac:dyDescent="0.25">
      <c r="A17" t="str">
        <f t="shared" si="0"/>
        <v xml:space="preserve">  03460-7403</v>
      </c>
      <c r="B17" t="s">
        <v>16</v>
      </c>
      <c r="C17">
        <v>1705</v>
      </c>
      <c r="D17" t="str">
        <f t="shared" si="1"/>
        <v>CD</v>
      </c>
      <c r="E17">
        <v>58048</v>
      </c>
      <c r="F17" s="3">
        <v>22955.39</v>
      </c>
      <c r="G17" s="3">
        <v>0</v>
      </c>
      <c r="H17">
        <v>0</v>
      </c>
      <c r="I17" s="1">
        <v>42864</v>
      </c>
      <c r="J17">
        <v>1090</v>
      </c>
      <c r="K17">
        <v>3551</v>
      </c>
      <c r="L17" t="s">
        <v>17</v>
      </c>
      <c r="M17" t="s">
        <v>33</v>
      </c>
      <c r="N17" t="s">
        <v>34</v>
      </c>
      <c r="O17" t="s">
        <v>20</v>
      </c>
    </row>
    <row r="18" spans="1:15" x14ac:dyDescent="0.25">
      <c r="A18" t="str">
        <f t="shared" si="0"/>
        <v xml:space="preserve">  03460-7403</v>
      </c>
      <c r="B18" t="s">
        <v>16</v>
      </c>
      <c r="C18">
        <v>1706</v>
      </c>
      <c r="D18" t="str">
        <f t="shared" si="1"/>
        <v>CD</v>
      </c>
      <c r="E18">
        <v>58568</v>
      </c>
      <c r="F18" s="3">
        <v>12972.77</v>
      </c>
      <c r="G18" s="3">
        <v>0</v>
      </c>
      <c r="H18">
        <v>0</v>
      </c>
      <c r="I18" s="1">
        <v>42898</v>
      </c>
      <c r="J18">
        <v>1100</v>
      </c>
      <c r="K18">
        <v>3551</v>
      </c>
      <c r="L18" t="s">
        <v>17</v>
      </c>
      <c r="M18" t="s">
        <v>35</v>
      </c>
      <c r="N18" t="s">
        <v>36</v>
      </c>
      <c r="O18" t="s">
        <v>20</v>
      </c>
    </row>
    <row r="19" spans="1:15" x14ac:dyDescent="0.25">
      <c r="A19" t="str">
        <f t="shared" si="0"/>
        <v xml:space="preserve">  03460-7403</v>
      </c>
      <c r="B19" t="s">
        <v>16</v>
      </c>
      <c r="C19">
        <v>1707</v>
      </c>
      <c r="D19" t="str">
        <f t="shared" si="1"/>
        <v>CD</v>
      </c>
      <c r="E19">
        <v>58897</v>
      </c>
      <c r="F19" s="3">
        <v>9817.5</v>
      </c>
      <c r="G19" s="3">
        <v>0</v>
      </c>
      <c r="H19">
        <v>0</v>
      </c>
      <c r="I19" s="1">
        <v>42921</v>
      </c>
      <c r="J19">
        <v>1105</v>
      </c>
      <c r="K19">
        <v>3551</v>
      </c>
      <c r="L19" t="s">
        <v>17</v>
      </c>
      <c r="M19" t="s">
        <v>37</v>
      </c>
      <c r="N19" t="s">
        <v>19</v>
      </c>
      <c r="O19" t="s">
        <v>20</v>
      </c>
    </row>
    <row r="20" spans="1:15" x14ac:dyDescent="0.25">
      <c r="A20" t="str">
        <f t="shared" si="0"/>
        <v xml:space="preserve">  03460-7403</v>
      </c>
      <c r="B20" t="s">
        <v>16</v>
      </c>
      <c r="C20">
        <v>2005</v>
      </c>
      <c r="D20" t="str">
        <f t="shared" si="1"/>
        <v>CD</v>
      </c>
      <c r="E20">
        <v>73732</v>
      </c>
      <c r="F20" s="3">
        <v>755</v>
      </c>
      <c r="G20" s="3">
        <v>0</v>
      </c>
      <c r="H20">
        <v>0</v>
      </c>
      <c r="I20" s="1">
        <v>43965</v>
      </c>
      <c r="J20">
        <v>1368</v>
      </c>
      <c r="K20">
        <v>3551</v>
      </c>
      <c r="L20" t="s">
        <v>17</v>
      </c>
      <c r="M20" t="s">
        <v>38</v>
      </c>
      <c r="N20" t="s">
        <v>39</v>
      </c>
      <c r="O20" t="s">
        <v>20</v>
      </c>
    </row>
    <row r="21" spans="1:15" x14ac:dyDescent="0.25">
      <c r="A21" t="str">
        <f t="shared" si="0"/>
        <v xml:space="preserve">  03460-7403</v>
      </c>
      <c r="B21" t="s">
        <v>16</v>
      </c>
      <c r="C21">
        <v>2005</v>
      </c>
      <c r="D21" t="str">
        <f t="shared" si="1"/>
        <v>CD</v>
      </c>
      <c r="E21">
        <v>73761</v>
      </c>
      <c r="F21" s="3">
        <v>476.36</v>
      </c>
      <c r="G21" s="3">
        <v>0</v>
      </c>
      <c r="H21">
        <v>0</v>
      </c>
      <c r="I21" s="1">
        <v>43969</v>
      </c>
      <c r="J21">
        <v>1370</v>
      </c>
      <c r="K21">
        <v>1349</v>
      </c>
      <c r="L21" t="s">
        <v>40</v>
      </c>
      <c r="M21" t="s">
        <v>41</v>
      </c>
      <c r="N21" t="s">
        <v>20</v>
      </c>
      <c r="O21" t="s">
        <v>20</v>
      </c>
    </row>
    <row r="22" spans="1:15" x14ac:dyDescent="0.25">
      <c r="A22" t="str">
        <f t="shared" si="0"/>
        <v xml:space="preserve">  03460-7403</v>
      </c>
      <c r="B22" t="s">
        <v>16</v>
      </c>
      <c r="C22">
        <v>2005</v>
      </c>
      <c r="D22" t="str">
        <f t="shared" si="1"/>
        <v>CD</v>
      </c>
      <c r="E22">
        <v>73838</v>
      </c>
      <c r="F22" s="21">
        <v>5400</v>
      </c>
      <c r="G22" s="3">
        <v>0</v>
      </c>
      <c r="H22">
        <v>0</v>
      </c>
      <c r="I22" s="1">
        <v>43972</v>
      </c>
      <c r="J22">
        <v>1371</v>
      </c>
      <c r="K22">
        <v>36</v>
      </c>
      <c r="L22" t="s">
        <v>42</v>
      </c>
      <c r="M22" t="s">
        <v>43</v>
      </c>
      <c r="N22" t="s">
        <v>20</v>
      </c>
      <c r="O22" t="s">
        <v>20</v>
      </c>
    </row>
    <row r="23" spans="1:15" x14ac:dyDescent="0.25">
      <c r="A23" t="str">
        <f t="shared" si="0"/>
        <v xml:space="preserve">  03460-7403</v>
      </c>
      <c r="B23" t="s">
        <v>16</v>
      </c>
      <c r="C23">
        <v>2005</v>
      </c>
      <c r="D23" t="str">
        <f t="shared" si="1"/>
        <v>CD</v>
      </c>
      <c r="E23">
        <v>74008</v>
      </c>
      <c r="F23" s="3">
        <v>-476.36</v>
      </c>
      <c r="G23" s="3">
        <v>0</v>
      </c>
      <c r="H23">
        <v>0</v>
      </c>
      <c r="I23" s="1">
        <v>43983</v>
      </c>
      <c r="J23">
        <v>1370</v>
      </c>
      <c r="K23">
        <v>1349</v>
      </c>
      <c r="L23" t="s">
        <v>40</v>
      </c>
      <c r="M23" t="s">
        <v>44</v>
      </c>
      <c r="N23" t="s">
        <v>20</v>
      </c>
      <c r="O23" t="s">
        <v>20</v>
      </c>
    </row>
    <row r="24" spans="1:15" x14ac:dyDescent="0.25">
      <c r="A24" t="str">
        <f t="shared" si="0"/>
        <v xml:space="preserve">  03460-7403</v>
      </c>
      <c r="B24" t="s">
        <v>16</v>
      </c>
      <c r="C24">
        <v>2006</v>
      </c>
      <c r="D24" t="str">
        <f t="shared" si="1"/>
        <v>CD</v>
      </c>
      <c r="E24">
        <v>74057</v>
      </c>
      <c r="F24" s="3">
        <v>410.84</v>
      </c>
      <c r="G24" s="3">
        <v>0</v>
      </c>
      <c r="H24">
        <v>0</v>
      </c>
      <c r="I24" s="1">
        <v>43986</v>
      </c>
      <c r="J24">
        <v>1378</v>
      </c>
      <c r="K24">
        <v>3551</v>
      </c>
      <c r="L24" t="s">
        <v>17</v>
      </c>
      <c r="M24" t="s">
        <v>45</v>
      </c>
      <c r="N24" t="s">
        <v>20</v>
      </c>
      <c r="O24" t="s">
        <v>20</v>
      </c>
    </row>
    <row r="25" spans="1:15" x14ac:dyDescent="0.25">
      <c r="A25" t="str">
        <f t="shared" si="0"/>
        <v xml:space="preserve">  03460-7403</v>
      </c>
      <c r="B25" t="s">
        <v>16</v>
      </c>
      <c r="C25">
        <v>2006</v>
      </c>
      <c r="D25" t="str">
        <f t="shared" si="1"/>
        <v>CD</v>
      </c>
      <c r="E25">
        <v>74273</v>
      </c>
      <c r="F25" s="3">
        <v>476.36</v>
      </c>
      <c r="G25" s="3">
        <v>0</v>
      </c>
      <c r="H25">
        <v>0</v>
      </c>
      <c r="I25" s="1">
        <v>44005</v>
      </c>
      <c r="J25">
        <v>1390</v>
      </c>
      <c r="K25">
        <v>1349</v>
      </c>
      <c r="L25" t="s">
        <v>40</v>
      </c>
      <c r="M25" t="s">
        <v>46</v>
      </c>
      <c r="N25" t="s">
        <v>20</v>
      </c>
      <c r="O25" t="s">
        <v>20</v>
      </c>
    </row>
    <row r="26" spans="1:15" x14ac:dyDescent="0.25">
      <c r="A26" t="str">
        <f t="shared" si="0"/>
        <v xml:space="preserve">  03460-7403</v>
      </c>
      <c r="B26" t="s">
        <v>16</v>
      </c>
      <c r="C26">
        <v>2006</v>
      </c>
      <c r="D26" t="str">
        <f t="shared" si="1"/>
        <v>CD</v>
      </c>
      <c r="E26">
        <v>74352</v>
      </c>
      <c r="F26" s="21">
        <v>9737.48</v>
      </c>
      <c r="G26" s="3">
        <v>0</v>
      </c>
      <c r="H26">
        <v>0</v>
      </c>
      <c r="I26" s="1">
        <v>44008</v>
      </c>
      <c r="J26">
        <v>1397</v>
      </c>
      <c r="K26">
        <v>36</v>
      </c>
      <c r="L26" t="s">
        <v>42</v>
      </c>
      <c r="M26" t="s">
        <v>47</v>
      </c>
      <c r="N26" t="s">
        <v>20</v>
      </c>
      <c r="O26" t="s">
        <v>20</v>
      </c>
    </row>
    <row r="27" spans="1:15" x14ac:dyDescent="0.25">
      <c r="A27" t="str">
        <f t="shared" si="0"/>
        <v xml:space="preserve">  03460-7403</v>
      </c>
      <c r="B27" t="s">
        <v>16</v>
      </c>
      <c r="C27">
        <v>2006</v>
      </c>
      <c r="D27" t="str">
        <f>"JE"</f>
        <v>JE</v>
      </c>
      <c r="E27">
        <v>74275</v>
      </c>
      <c r="F27" s="3">
        <v>0</v>
      </c>
      <c r="G27" s="3">
        <v>1165.8399999999999</v>
      </c>
      <c r="H27">
        <v>0</v>
      </c>
      <c r="I27" s="1">
        <v>44005</v>
      </c>
      <c r="J27" t="s">
        <v>48</v>
      </c>
      <c r="K27" t="s">
        <v>49</v>
      </c>
      <c r="L27" t="s">
        <v>50</v>
      </c>
      <c r="M27" t="s">
        <v>51</v>
      </c>
      <c r="N27" t="s">
        <v>20</v>
      </c>
      <c r="O27" t="s">
        <v>20</v>
      </c>
    </row>
    <row r="28" spans="1:15" x14ac:dyDescent="0.25">
      <c r="A28" t="str">
        <f t="shared" si="0"/>
        <v xml:space="preserve">  03460-7403</v>
      </c>
      <c r="B28" t="s">
        <v>16</v>
      </c>
      <c r="C28">
        <v>2007</v>
      </c>
      <c r="D28" t="str">
        <f t="shared" ref="D28:D40" si="2">"CD"</f>
        <v>CD</v>
      </c>
      <c r="E28">
        <v>74444</v>
      </c>
      <c r="F28" s="3">
        <v>1410.84</v>
      </c>
      <c r="G28" s="3">
        <v>0</v>
      </c>
      <c r="H28">
        <v>0</v>
      </c>
      <c r="I28" s="1">
        <v>44014</v>
      </c>
      <c r="J28">
        <v>1399</v>
      </c>
      <c r="K28">
        <v>3551</v>
      </c>
      <c r="L28" t="s">
        <v>17</v>
      </c>
      <c r="M28" t="s">
        <v>52</v>
      </c>
      <c r="N28" t="s">
        <v>53</v>
      </c>
      <c r="O28" t="s">
        <v>20</v>
      </c>
    </row>
    <row r="29" spans="1:15" x14ac:dyDescent="0.25">
      <c r="A29" t="str">
        <f t="shared" si="0"/>
        <v xml:space="preserve">  03460-7403</v>
      </c>
      <c r="B29" t="s">
        <v>16</v>
      </c>
      <c r="C29">
        <v>2007</v>
      </c>
      <c r="D29" t="str">
        <f t="shared" si="2"/>
        <v>CD</v>
      </c>
      <c r="E29">
        <v>74477</v>
      </c>
      <c r="F29" s="3">
        <v>2089.4</v>
      </c>
      <c r="G29" s="3">
        <v>0</v>
      </c>
      <c r="H29">
        <v>0</v>
      </c>
      <c r="I29" s="1">
        <v>44018</v>
      </c>
      <c r="J29">
        <v>1405</v>
      </c>
      <c r="K29">
        <v>1349</v>
      </c>
      <c r="L29" t="s">
        <v>40</v>
      </c>
      <c r="M29" t="s">
        <v>54</v>
      </c>
      <c r="N29" t="s">
        <v>20</v>
      </c>
      <c r="O29" t="s">
        <v>20</v>
      </c>
    </row>
    <row r="30" spans="1:15" x14ac:dyDescent="0.25">
      <c r="A30" t="str">
        <f t="shared" si="0"/>
        <v xml:space="preserve">  03460-7403</v>
      </c>
      <c r="B30" t="s">
        <v>16</v>
      </c>
      <c r="C30">
        <v>2007</v>
      </c>
      <c r="D30" t="str">
        <f t="shared" si="2"/>
        <v>CD</v>
      </c>
      <c r="E30">
        <v>74735</v>
      </c>
      <c r="F30" s="21">
        <v>113881.69</v>
      </c>
      <c r="G30" s="3">
        <v>0</v>
      </c>
      <c r="H30">
        <v>0</v>
      </c>
      <c r="I30" s="1">
        <v>44039</v>
      </c>
      <c r="J30">
        <v>1412</v>
      </c>
      <c r="K30">
        <v>36</v>
      </c>
      <c r="L30" t="s">
        <v>42</v>
      </c>
      <c r="M30" t="s">
        <v>55</v>
      </c>
      <c r="N30" t="s">
        <v>20</v>
      </c>
      <c r="O30" t="s">
        <v>20</v>
      </c>
    </row>
    <row r="31" spans="1:15" x14ac:dyDescent="0.25">
      <c r="A31" t="str">
        <f t="shared" si="0"/>
        <v xml:space="preserve">  03460-7403</v>
      </c>
      <c r="B31" t="s">
        <v>16</v>
      </c>
      <c r="C31">
        <v>2007</v>
      </c>
      <c r="D31" t="str">
        <f t="shared" si="2"/>
        <v>CD</v>
      </c>
      <c r="E31">
        <v>74855</v>
      </c>
      <c r="F31" s="3">
        <v>1797.48</v>
      </c>
      <c r="G31" s="3">
        <v>0</v>
      </c>
      <c r="H31">
        <v>0</v>
      </c>
      <c r="I31" s="1">
        <v>44042</v>
      </c>
      <c r="J31">
        <v>1413</v>
      </c>
      <c r="K31">
        <v>1349</v>
      </c>
      <c r="L31" t="s">
        <v>40</v>
      </c>
      <c r="M31" t="s">
        <v>56</v>
      </c>
      <c r="N31" s="1">
        <v>43981</v>
      </c>
      <c r="O31" t="s">
        <v>20</v>
      </c>
    </row>
    <row r="32" spans="1:15" x14ac:dyDescent="0.25">
      <c r="A32" t="str">
        <f t="shared" si="0"/>
        <v xml:space="preserve">  03460-7403</v>
      </c>
      <c r="B32" t="s">
        <v>16</v>
      </c>
      <c r="C32">
        <v>2008</v>
      </c>
      <c r="D32" t="str">
        <f t="shared" si="2"/>
        <v>CD</v>
      </c>
      <c r="E32">
        <v>75085</v>
      </c>
      <c r="F32" s="21">
        <v>440407.57</v>
      </c>
      <c r="G32" s="3">
        <v>0</v>
      </c>
      <c r="H32">
        <v>0</v>
      </c>
      <c r="I32" s="1">
        <v>44055</v>
      </c>
      <c r="J32">
        <v>1422</v>
      </c>
      <c r="K32">
        <v>36</v>
      </c>
      <c r="L32" t="s">
        <v>42</v>
      </c>
      <c r="M32" t="s">
        <v>57</v>
      </c>
      <c r="N32" t="s">
        <v>20</v>
      </c>
      <c r="O32" t="s">
        <v>20</v>
      </c>
    </row>
    <row r="33" spans="1:15" x14ac:dyDescent="0.25">
      <c r="A33" t="str">
        <f t="shared" si="0"/>
        <v xml:space="preserve">  03460-7403</v>
      </c>
      <c r="B33" t="s">
        <v>16</v>
      </c>
      <c r="C33">
        <v>2009</v>
      </c>
      <c r="D33" t="str">
        <f t="shared" si="2"/>
        <v>CD</v>
      </c>
      <c r="E33">
        <v>75414</v>
      </c>
      <c r="F33" s="21">
        <v>224441.44</v>
      </c>
      <c r="G33" s="3">
        <v>0</v>
      </c>
      <c r="H33">
        <v>0</v>
      </c>
      <c r="I33" s="1">
        <v>44077</v>
      </c>
      <c r="J33">
        <v>1423</v>
      </c>
      <c r="K33">
        <v>36</v>
      </c>
      <c r="L33" t="s">
        <v>42</v>
      </c>
      <c r="M33" t="s">
        <v>58</v>
      </c>
      <c r="N33" t="s">
        <v>20</v>
      </c>
      <c r="O33" t="s">
        <v>20</v>
      </c>
    </row>
    <row r="34" spans="1:15" x14ac:dyDescent="0.25">
      <c r="A34" t="str">
        <f t="shared" si="0"/>
        <v xml:space="preserve">  03460-7403</v>
      </c>
      <c r="B34" t="s">
        <v>16</v>
      </c>
      <c r="C34">
        <v>2009</v>
      </c>
      <c r="D34" t="str">
        <f t="shared" si="2"/>
        <v>CD</v>
      </c>
      <c r="E34">
        <v>75423</v>
      </c>
      <c r="F34" s="21">
        <v>24040.81</v>
      </c>
      <c r="G34" s="3">
        <v>0</v>
      </c>
      <c r="H34">
        <v>0</v>
      </c>
      <c r="I34" s="1">
        <v>44077</v>
      </c>
      <c r="J34">
        <v>1424</v>
      </c>
      <c r="K34">
        <v>1349</v>
      </c>
      <c r="L34" t="s">
        <v>40</v>
      </c>
      <c r="M34" t="s">
        <v>59</v>
      </c>
      <c r="N34" t="s">
        <v>20</v>
      </c>
      <c r="O34" t="s">
        <v>20</v>
      </c>
    </row>
    <row r="35" spans="1:15" x14ac:dyDescent="0.25">
      <c r="A35" t="str">
        <f t="shared" si="0"/>
        <v xml:space="preserve">  03460-7403</v>
      </c>
      <c r="B35" t="s">
        <v>16</v>
      </c>
      <c r="C35">
        <v>2009</v>
      </c>
      <c r="D35" t="str">
        <f t="shared" si="2"/>
        <v>CD</v>
      </c>
      <c r="E35">
        <v>75681</v>
      </c>
      <c r="F35" s="21">
        <v>149795.14000000001</v>
      </c>
      <c r="G35" s="3">
        <v>0</v>
      </c>
      <c r="H35">
        <v>0</v>
      </c>
      <c r="I35" s="1">
        <v>44098</v>
      </c>
      <c r="J35">
        <v>1426</v>
      </c>
      <c r="K35">
        <v>36</v>
      </c>
      <c r="L35" t="s">
        <v>42</v>
      </c>
      <c r="M35" t="s">
        <v>60</v>
      </c>
      <c r="N35" t="s">
        <v>20</v>
      </c>
      <c r="O35" t="s">
        <v>20</v>
      </c>
    </row>
    <row r="36" spans="1:15" x14ac:dyDescent="0.25">
      <c r="A36" t="str">
        <f t="shared" si="0"/>
        <v xml:space="preserve">  03460-7403</v>
      </c>
      <c r="B36" t="s">
        <v>16</v>
      </c>
      <c r="C36">
        <v>2009</v>
      </c>
      <c r="D36" t="str">
        <f t="shared" si="2"/>
        <v>CD</v>
      </c>
      <c r="E36">
        <v>75681</v>
      </c>
      <c r="F36" s="3">
        <v>7853.87</v>
      </c>
      <c r="G36" s="3">
        <v>0</v>
      </c>
      <c r="H36">
        <v>0</v>
      </c>
      <c r="I36" s="1">
        <v>44098</v>
      </c>
      <c r="J36">
        <v>1427</v>
      </c>
      <c r="K36">
        <v>1349</v>
      </c>
      <c r="L36" t="s">
        <v>40</v>
      </c>
      <c r="M36" t="s">
        <v>61</v>
      </c>
      <c r="N36" t="s">
        <v>20</v>
      </c>
      <c r="O36" t="s">
        <v>20</v>
      </c>
    </row>
    <row r="37" spans="1:15" x14ac:dyDescent="0.25">
      <c r="A37" t="str">
        <f t="shared" si="0"/>
        <v xml:space="preserve">  03460-7403</v>
      </c>
      <c r="B37" t="s">
        <v>16</v>
      </c>
      <c r="C37">
        <v>2010</v>
      </c>
      <c r="D37" t="str">
        <f t="shared" si="2"/>
        <v>CD</v>
      </c>
      <c r="E37">
        <v>75990</v>
      </c>
      <c r="F37" s="3">
        <v>213966.69</v>
      </c>
      <c r="G37" s="3">
        <v>0</v>
      </c>
      <c r="H37">
        <v>0</v>
      </c>
      <c r="I37" s="1">
        <v>44123</v>
      </c>
      <c r="J37">
        <v>1431</v>
      </c>
      <c r="K37">
        <v>36</v>
      </c>
      <c r="L37" t="s">
        <v>42</v>
      </c>
      <c r="M37" t="s">
        <v>62</v>
      </c>
      <c r="N37" t="s">
        <v>20</v>
      </c>
      <c r="O37" t="s">
        <v>20</v>
      </c>
    </row>
    <row r="38" spans="1:15" x14ac:dyDescent="0.25">
      <c r="A38" t="str">
        <f t="shared" si="0"/>
        <v xml:space="preserve">  03460-7403</v>
      </c>
      <c r="B38" t="s">
        <v>16</v>
      </c>
      <c r="C38">
        <v>2010</v>
      </c>
      <c r="D38" t="str">
        <f t="shared" si="2"/>
        <v>CD</v>
      </c>
      <c r="E38">
        <v>75990</v>
      </c>
      <c r="F38" s="3">
        <v>6756.58</v>
      </c>
      <c r="G38" s="3">
        <v>0</v>
      </c>
      <c r="H38">
        <v>0</v>
      </c>
      <c r="I38" s="1">
        <v>44123</v>
      </c>
      <c r="J38">
        <v>1432</v>
      </c>
      <c r="K38">
        <v>1349</v>
      </c>
      <c r="L38" t="s">
        <v>40</v>
      </c>
      <c r="M38" t="s">
        <v>63</v>
      </c>
      <c r="N38" s="1">
        <v>44073</v>
      </c>
      <c r="O38" t="s">
        <v>20</v>
      </c>
    </row>
    <row r="39" spans="1:15" x14ac:dyDescent="0.25">
      <c r="A39" t="str">
        <f t="shared" si="0"/>
        <v xml:space="preserve">  03460-7403</v>
      </c>
      <c r="B39" t="s">
        <v>16</v>
      </c>
      <c r="C39">
        <v>2011</v>
      </c>
      <c r="D39" t="str">
        <f t="shared" si="2"/>
        <v>CD</v>
      </c>
      <c r="E39">
        <v>76263</v>
      </c>
      <c r="F39" s="3">
        <v>180719.56</v>
      </c>
      <c r="G39" s="3">
        <v>0</v>
      </c>
      <c r="H39">
        <v>0</v>
      </c>
      <c r="I39" s="1">
        <v>44144</v>
      </c>
      <c r="J39">
        <v>1434</v>
      </c>
      <c r="K39">
        <v>36</v>
      </c>
      <c r="L39" t="s">
        <v>42</v>
      </c>
      <c r="M39" t="s">
        <v>64</v>
      </c>
      <c r="N39" t="s">
        <v>20</v>
      </c>
      <c r="O39" t="s">
        <v>20</v>
      </c>
    </row>
    <row r="40" spans="1:15" x14ac:dyDescent="0.25">
      <c r="A40" t="str">
        <f t="shared" si="0"/>
        <v xml:space="preserve">  03460-7403</v>
      </c>
      <c r="B40" t="s">
        <v>16</v>
      </c>
      <c r="C40">
        <v>2011</v>
      </c>
      <c r="D40" t="str">
        <f t="shared" si="2"/>
        <v>CD</v>
      </c>
      <c r="E40">
        <v>76343</v>
      </c>
      <c r="F40" s="3">
        <v>6692.24</v>
      </c>
      <c r="G40" s="3">
        <v>0</v>
      </c>
      <c r="H40">
        <v>0</v>
      </c>
      <c r="I40" s="1">
        <v>44148</v>
      </c>
      <c r="J40">
        <v>1438</v>
      </c>
      <c r="K40">
        <v>1349</v>
      </c>
      <c r="L40" t="s">
        <v>40</v>
      </c>
      <c r="M40" t="s">
        <v>65</v>
      </c>
      <c r="N40" t="s">
        <v>66</v>
      </c>
      <c r="O40" t="s">
        <v>20</v>
      </c>
    </row>
    <row r="41" spans="1:15" x14ac:dyDescent="0.25">
      <c r="A41" t="str">
        <f t="shared" si="0"/>
        <v xml:space="preserve">  03460-7403</v>
      </c>
      <c r="B41" t="s">
        <v>16</v>
      </c>
      <c r="C41">
        <v>2011</v>
      </c>
      <c r="D41" t="str">
        <f>"JE"</f>
        <v>JE</v>
      </c>
      <c r="E41">
        <v>76410</v>
      </c>
      <c r="F41" s="3">
        <v>8013.6</v>
      </c>
      <c r="G41" s="3">
        <v>0</v>
      </c>
      <c r="H41">
        <v>0</v>
      </c>
      <c r="I41" s="1">
        <v>44154</v>
      </c>
      <c r="J41" t="s">
        <v>67</v>
      </c>
      <c r="K41" t="s">
        <v>49</v>
      </c>
      <c r="L41" t="s">
        <v>68</v>
      </c>
      <c r="M41" s="1">
        <v>44077</v>
      </c>
      <c r="N41" t="s">
        <v>20</v>
      </c>
      <c r="O41" t="s">
        <v>20</v>
      </c>
    </row>
    <row r="42" spans="1:15" x14ac:dyDescent="0.25">
      <c r="A42" t="str">
        <f t="shared" si="0"/>
        <v xml:space="preserve">  03460-7403</v>
      </c>
      <c r="B42" t="s">
        <v>16</v>
      </c>
      <c r="C42">
        <v>2011</v>
      </c>
      <c r="D42" t="str">
        <f>"JE"</f>
        <v>JE</v>
      </c>
      <c r="E42">
        <v>76410</v>
      </c>
      <c r="F42" s="3">
        <v>0</v>
      </c>
      <c r="G42" s="3">
        <v>24040.81</v>
      </c>
      <c r="H42">
        <v>0</v>
      </c>
      <c r="I42" s="1">
        <v>44154</v>
      </c>
      <c r="J42" t="s">
        <v>67</v>
      </c>
      <c r="K42" t="s">
        <v>49</v>
      </c>
      <c r="L42" t="s">
        <v>68</v>
      </c>
      <c r="M42" s="1">
        <v>44077</v>
      </c>
      <c r="N42" t="s">
        <v>20</v>
      </c>
      <c r="O42" t="s">
        <v>20</v>
      </c>
    </row>
    <row r="43" spans="1:15" x14ac:dyDescent="0.25">
      <c r="A43" t="str">
        <f t="shared" si="0"/>
        <v xml:space="preserve">  03460-7403</v>
      </c>
      <c r="B43" t="s">
        <v>16</v>
      </c>
      <c r="C43">
        <v>2012</v>
      </c>
      <c r="D43" t="str">
        <f>"CD"</f>
        <v>CD</v>
      </c>
      <c r="E43">
        <v>76788</v>
      </c>
      <c r="F43" s="21">
        <v>209766.81</v>
      </c>
      <c r="G43" s="3">
        <v>0</v>
      </c>
      <c r="H43">
        <v>0</v>
      </c>
      <c r="I43" s="1">
        <v>44186</v>
      </c>
      <c r="J43">
        <v>1443</v>
      </c>
      <c r="K43">
        <v>36</v>
      </c>
      <c r="L43" t="s">
        <v>42</v>
      </c>
      <c r="M43" t="s">
        <v>69</v>
      </c>
      <c r="N43" t="s">
        <v>20</v>
      </c>
      <c r="O43" t="s">
        <v>20</v>
      </c>
    </row>
    <row r="44" spans="1:15" x14ac:dyDescent="0.25">
      <c r="A44" t="str">
        <f t="shared" si="0"/>
        <v xml:space="preserve">  03460-7403</v>
      </c>
      <c r="B44" t="s">
        <v>16</v>
      </c>
      <c r="C44">
        <v>2012</v>
      </c>
      <c r="D44" t="str">
        <f>"CD"</f>
        <v>CD</v>
      </c>
      <c r="E44">
        <v>76799</v>
      </c>
      <c r="F44" s="21">
        <v>306782.84000000003</v>
      </c>
      <c r="G44" s="3">
        <v>0</v>
      </c>
      <c r="H44">
        <v>0</v>
      </c>
      <c r="I44" s="1">
        <v>44187</v>
      </c>
      <c r="J44">
        <v>1445</v>
      </c>
      <c r="K44">
        <v>36</v>
      </c>
      <c r="L44" t="s">
        <v>42</v>
      </c>
      <c r="M44" t="s">
        <v>70</v>
      </c>
      <c r="N44" t="s">
        <v>20</v>
      </c>
      <c r="O44" t="s">
        <v>20</v>
      </c>
    </row>
    <row r="45" spans="1:15" x14ac:dyDescent="0.25">
      <c r="A45" t="str">
        <f t="shared" si="0"/>
        <v xml:space="preserve">  03460-7403</v>
      </c>
      <c r="B45" t="s">
        <v>16</v>
      </c>
      <c r="C45">
        <v>2012</v>
      </c>
      <c r="D45" t="str">
        <f>"JE"</f>
        <v>JE</v>
      </c>
      <c r="E45">
        <v>76942</v>
      </c>
      <c r="F45" s="3">
        <v>0</v>
      </c>
      <c r="G45" s="3">
        <v>1410.84</v>
      </c>
      <c r="H45">
        <v>0</v>
      </c>
      <c r="I45" s="1">
        <v>44196</v>
      </c>
      <c r="J45" t="s">
        <v>71</v>
      </c>
      <c r="K45" t="s">
        <v>49</v>
      </c>
      <c r="L45" t="s">
        <v>72</v>
      </c>
      <c r="M45" t="s">
        <v>73</v>
      </c>
      <c r="N45" t="s">
        <v>20</v>
      </c>
      <c r="O45" t="s">
        <v>20</v>
      </c>
    </row>
    <row r="46" spans="1:15" x14ac:dyDescent="0.25">
      <c r="A46" t="str">
        <f t="shared" si="0"/>
        <v xml:space="preserve">  03460-7403</v>
      </c>
      <c r="B46" t="s">
        <v>16</v>
      </c>
      <c r="C46">
        <v>2101</v>
      </c>
      <c r="D46" t="str">
        <f t="shared" ref="D46:D54" si="3">"CD"</f>
        <v>CD</v>
      </c>
      <c r="E46">
        <v>76998</v>
      </c>
      <c r="F46" s="3">
        <v>5376.65</v>
      </c>
      <c r="G46" s="3">
        <v>0</v>
      </c>
      <c r="H46">
        <v>0</v>
      </c>
      <c r="I46" s="1">
        <v>44202</v>
      </c>
      <c r="J46">
        <v>1448</v>
      </c>
      <c r="K46">
        <v>1349</v>
      </c>
      <c r="L46" t="s">
        <v>40</v>
      </c>
      <c r="M46" t="s">
        <v>74</v>
      </c>
      <c r="N46">
        <f>-10/30/20</f>
        <v>-1.6666666666666666E-2</v>
      </c>
      <c r="O46" t="s">
        <v>20</v>
      </c>
    </row>
    <row r="47" spans="1:15" x14ac:dyDescent="0.25">
      <c r="A47" t="str">
        <f t="shared" si="0"/>
        <v xml:space="preserve">  03460-7403</v>
      </c>
      <c r="B47" t="s">
        <v>16</v>
      </c>
      <c r="C47">
        <v>2101</v>
      </c>
      <c r="D47" t="str">
        <f t="shared" si="3"/>
        <v>CD</v>
      </c>
      <c r="E47">
        <v>77122</v>
      </c>
      <c r="F47" s="3">
        <v>3051.48</v>
      </c>
      <c r="G47" s="3">
        <v>0</v>
      </c>
      <c r="H47">
        <v>0</v>
      </c>
      <c r="I47" s="1">
        <v>44215</v>
      </c>
      <c r="J47">
        <v>1450</v>
      </c>
      <c r="K47">
        <v>1349</v>
      </c>
      <c r="L47" t="s">
        <v>40</v>
      </c>
      <c r="M47" t="s">
        <v>75</v>
      </c>
      <c r="N47">
        <f>-11/25/20</f>
        <v>-2.1999999999999999E-2</v>
      </c>
      <c r="O47" t="s">
        <v>20</v>
      </c>
    </row>
    <row r="48" spans="1:15" x14ac:dyDescent="0.25">
      <c r="A48" t="str">
        <f t="shared" si="0"/>
        <v xml:space="preserve">  03460-7403</v>
      </c>
      <c r="B48" t="s">
        <v>16</v>
      </c>
      <c r="C48">
        <v>2102</v>
      </c>
      <c r="D48" t="str">
        <f t="shared" si="3"/>
        <v>CD</v>
      </c>
      <c r="E48">
        <v>77573</v>
      </c>
      <c r="F48" s="3">
        <v>217495.16</v>
      </c>
      <c r="G48" s="3">
        <v>0</v>
      </c>
      <c r="H48">
        <v>0</v>
      </c>
      <c r="I48" s="1">
        <v>44253</v>
      </c>
      <c r="J48">
        <v>1453</v>
      </c>
      <c r="K48">
        <v>36</v>
      </c>
      <c r="L48" t="s">
        <v>42</v>
      </c>
      <c r="M48" t="s">
        <v>76</v>
      </c>
      <c r="N48" t="s">
        <v>20</v>
      </c>
      <c r="O48" t="s">
        <v>20</v>
      </c>
    </row>
    <row r="49" spans="1:15" x14ac:dyDescent="0.25">
      <c r="A49" t="str">
        <f t="shared" si="0"/>
        <v xml:space="preserve">  03460-7403</v>
      </c>
      <c r="B49" t="s">
        <v>16</v>
      </c>
      <c r="C49">
        <v>2102</v>
      </c>
      <c r="D49" t="str">
        <f t="shared" si="3"/>
        <v>CD</v>
      </c>
      <c r="E49">
        <v>77573</v>
      </c>
      <c r="F49" s="3">
        <v>1581.74</v>
      </c>
      <c r="G49" s="3">
        <v>0</v>
      </c>
      <c r="H49">
        <v>0</v>
      </c>
      <c r="I49" s="1">
        <v>44253</v>
      </c>
      <c r="J49">
        <v>1454</v>
      </c>
      <c r="K49">
        <v>1349</v>
      </c>
      <c r="L49" t="s">
        <v>40</v>
      </c>
      <c r="M49" t="s">
        <v>77</v>
      </c>
      <c r="N49" t="s">
        <v>20</v>
      </c>
      <c r="O49" t="s">
        <v>20</v>
      </c>
    </row>
    <row r="50" spans="1:15" x14ac:dyDescent="0.25">
      <c r="A50" t="str">
        <f t="shared" si="0"/>
        <v xml:space="preserve">  03460-7403</v>
      </c>
      <c r="B50" t="s">
        <v>16</v>
      </c>
      <c r="C50">
        <v>2103</v>
      </c>
      <c r="D50" t="str">
        <f t="shared" si="3"/>
        <v>CD</v>
      </c>
      <c r="E50">
        <v>77809</v>
      </c>
      <c r="F50" s="3">
        <v>2235.48</v>
      </c>
      <c r="G50" s="3">
        <v>0</v>
      </c>
      <c r="H50">
        <v>0</v>
      </c>
      <c r="I50" s="1">
        <v>44267</v>
      </c>
      <c r="J50">
        <v>1457</v>
      </c>
      <c r="K50">
        <v>1349</v>
      </c>
      <c r="L50" t="s">
        <v>40</v>
      </c>
      <c r="M50" t="s">
        <v>78</v>
      </c>
      <c r="N50" t="s">
        <v>20</v>
      </c>
      <c r="O50" t="s">
        <v>20</v>
      </c>
    </row>
    <row r="51" spans="1:15" x14ac:dyDescent="0.25">
      <c r="A51" t="str">
        <f t="shared" si="0"/>
        <v xml:space="preserve">  03460-7403</v>
      </c>
      <c r="B51" t="s">
        <v>16</v>
      </c>
      <c r="C51">
        <v>2104</v>
      </c>
      <c r="D51" t="str">
        <f t="shared" si="3"/>
        <v>CD</v>
      </c>
      <c r="E51">
        <v>78251</v>
      </c>
      <c r="F51" s="3">
        <v>66988.440000100003</v>
      </c>
      <c r="G51" s="3">
        <v>0</v>
      </c>
      <c r="H51">
        <v>0</v>
      </c>
      <c r="I51" s="1">
        <v>44301</v>
      </c>
      <c r="J51">
        <v>1459</v>
      </c>
      <c r="K51">
        <v>36</v>
      </c>
      <c r="L51" t="s">
        <v>42</v>
      </c>
      <c r="M51" t="s">
        <v>79</v>
      </c>
      <c r="N51" t="s">
        <v>20</v>
      </c>
      <c r="O51" t="s">
        <v>20</v>
      </c>
    </row>
    <row r="52" spans="1:15" x14ac:dyDescent="0.25">
      <c r="A52" t="str">
        <f t="shared" si="0"/>
        <v xml:space="preserve">  03460-7403</v>
      </c>
      <c r="B52" t="s">
        <v>16</v>
      </c>
      <c r="C52">
        <v>2105</v>
      </c>
      <c r="D52" t="str">
        <f t="shared" si="3"/>
        <v>CD</v>
      </c>
      <c r="E52">
        <v>78529</v>
      </c>
      <c r="F52" s="21">
        <v>572.49</v>
      </c>
      <c r="G52" s="3">
        <v>0</v>
      </c>
      <c r="H52">
        <v>0</v>
      </c>
      <c r="I52" s="1">
        <v>44320</v>
      </c>
      <c r="J52">
        <v>1461</v>
      </c>
      <c r="K52">
        <v>1349</v>
      </c>
      <c r="L52" t="s">
        <v>40</v>
      </c>
      <c r="M52" t="s">
        <v>80</v>
      </c>
      <c r="N52" t="s">
        <v>20</v>
      </c>
      <c r="O52" t="s">
        <v>20</v>
      </c>
    </row>
    <row r="53" spans="1:15" x14ac:dyDescent="0.25">
      <c r="A53" t="str">
        <f t="shared" si="0"/>
        <v xml:space="preserve">  03460-7403</v>
      </c>
      <c r="B53" t="s">
        <v>16</v>
      </c>
      <c r="C53">
        <v>2106</v>
      </c>
      <c r="D53" t="str">
        <f t="shared" si="3"/>
        <v>CD</v>
      </c>
      <c r="E53">
        <v>79056</v>
      </c>
      <c r="F53" s="21">
        <v>353.61</v>
      </c>
      <c r="G53" s="3">
        <v>0</v>
      </c>
      <c r="H53">
        <v>0</v>
      </c>
      <c r="I53" s="1">
        <v>44356</v>
      </c>
      <c r="J53">
        <v>1463</v>
      </c>
      <c r="K53">
        <v>1349</v>
      </c>
      <c r="L53" t="s">
        <v>40</v>
      </c>
      <c r="M53" t="s">
        <v>81</v>
      </c>
      <c r="N53" t="s">
        <v>20</v>
      </c>
      <c r="O53" t="s">
        <v>20</v>
      </c>
    </row>
    <row r="54" spans="1:15" x14ac:dyDescent="0.25">
      <c r="A54" t="str">
        <f t="shared" si="0"/>
        <v xml:space="preserve">  03460-7403</v>
      </c>
      <c r="B54" t="s">
        <v>16</v>
      </c>
      <c r="C54">
        <v>2106</v>
      </c>
      <c r="D54" t="str">
        <f t="shared" si="3"/>
        <v>CD</v>
      </c>
      <c r="E54">
        <v>79297</v>
      </c>
      <c r="F54">
        <v>232.14</v>
      </c>
      <c r="G54">
        <v>0</v>
      </c>
      <c r="H54">
        <v>0</v>
      </c>
      <c r="I54" s="1">
        <v>44371</v>
      </c>
      <c r="J54">
        <v>1465</v>
      </c>
      <c r="K54">
        <v>1349</v>
      </c>
      <c r="L54" t="s">
        <v>40</v>
      </c>
      <c r="M54" t="s">
        <v>1267</v>
      </c>
      <c r="N54" t="s">
        <v>20</v>
      </c>
      <c r="O54" t="s">
        <v>20</v>
      </c>
    </row>
    <row r="55" spans="1:15" x14ac:dyDescent="0.25">
      <c r="A55" t="str">
        <f>"  03460-7403"</f>
        <v xml:space="preserve">  03460-7403</v>
      </c>
      <c r="B55" t="s">
        <v>16</v>
      </c>
      <c r="C55">
        <v>2108</v>
      </c>
      <c r="D55" t="str">
        <f>"CD"</f>
        <v>CD</v>
      </c>
      <c r="E55">
        <v>80070</v>
      </c>
      <c r="F55">
        <v>5978.5</v>
      </c>
      <c r="G55">
        <v>0</v>
      </c>
      <c r="H55">
        <v>0</v>
      </c>
      <c r="I55" s="1">
        <v>44432</v>
      </c>
      <c r="J55">
        <v>1470</v>
      </c>
      <c r="K55">
        <v>36</v>
      </c>
      <c r="L55" t="s">
        <v>42</v>
      </c>
      <c r="M55" t="s">
        <v>1281</v>
      </c>
      <c r="N55" t="s">
        <v>20</v>
      </c>
      <c r="O55" t="s">
        <v>20</v>
      </c>
    </row>
    <row r="56" spans="1:15" x14ac:dyDescent="0.25">
      <c r="A56" t="s">
        <v>14</v>
      </c>
      <c r="B56" t="s">
        <v>16</v>
      </c>
      <c r="C56">
        <v>2111</v>
      </c>
      <c r="D56" t="s">
        <v>1317</v>
      </c>
      <c r="E56">
        <v>81062</v>
      </c>
      <c r="F56">
        <v>7769.92</v>
      </c>
      <c r="G56">
        <v>0</v>
      </c>
      <c r="H56">
        <v>0</v>
      </c>
      <c r="I56" s="1">
        <v>44505</v>
      </c>
      <c r="J56">
        <v>1482</v>
      </c>
      <c r="K56">
        <v>36</v>
      </c>
      <c r="L56" t="s">
        <v>42</v>
      </c>
      <c r="M56" t="s">
        <v>1342</v>
      </c>
      <c r="N56" t="s">
        <v>20</v>
      </c>
      <c r="O56" t="s">
        <v>20</v>
      </c>
    </row>
    <row r="57" spans="1:15" x14ac:dyDescent="0.25">
      <c r="A57" t="s">
        <v>14</v>
      </c>
      <c r="B57" t="s">
        <v>16</v>
      </c>
      <c r="C57">
        <v>2111</v>
      </c>
      <c r="D57" t="s">
        <v>1317</v>
      </c>
      <c r="E57">
        <v>81290</v>
      </c>
      <c r="F57">
        <v>608.12</v>
      </c>
      <c r="G57">
        <v>0</v>
      </c>
      <c r="H57">
        <v>0</v>
      </c>
      <c r="I57" s="1">
        <v>44529</v>
      </c>
      <c r="J57">
        <v>1484</v>
      </c>
      <c r="K57">
        <v>1349</v>
      </c>
      <c r="L57" t="s">
        <v>40</v>
      </c>
      <c r="M57" t="s">
        <v>1343</v>
      </c>
      <c r="N57" t="s">
        <v>20</v>
      </c>
      <c r="O57" t="s">
        <v>20</v>
      </c>
    </row>
    <row r="58" spans="1:15" x14ac:dyDescent="0.25">
      <c r="A58" t="s">
        <v>14</v>
      </c>
      <c r="B58" t="s">
        <v>16</v>
      </c>
      <c r="C58">
        <v>2109</v>
      </c>
      <c r="D58" t="s">
        <v>1317</v>
      </c>
      <c r="E58">
        <v>80238</v>
      </c>
      <c r="F58">
        <v>340.73</v>
      </c>
      <c r="G58">
        <v>0</v>
      </c>
      <c r="H58">
        <v>0</v>
      </c>
      <c r="I58" s="1">
        <v>44440</v>
      </c>
      <c r="J58">
        <v>1471</v>
      </c>
      <c r="K58">
        <v>1349</v>
      </c>
      <c r="L58" t="s">
        <v>40</v>
      </c>
      <c r="M58" t="s">
        <v>1324</v>
      </c>
      <c r="N58" t="s">
        <v>20</v>
      </c>
      <c r="O58" t="s">
        <v>20</v>
      </c>
    </row>
    <row r="59" spans="1:15" x14ac:dyDescent="0.25">
      <c r="A59" t="s">
        <v>14</v>
      </c>
      <c r="B59" t="s">
        <v>16</v>
      </c>
      <c r="C59">
        <v>2109</v>
      </c>
      <c r="D59" t="s">
        <v>1317</v>
      </c>
      <c r="E59">
        <v>80496</v>
      </c>
      <c r="F59">
        <v>154.13</v>
      </c>
      <c r="G59">
        <v>0</v>
      </c>
      <c r="H59">
        <v>0</v>
      </c>
      <c r="I59" s="1">
        <v>44461</v>
      </c>
      <c r="J59">
        <v>1475</v>
      </c>
      <c r="K59">
        <v>1349</v>
      </c>
      <c r="L59" t="s">
        <v>40</v>
      </c>
      <c r="M59" t="s">
        <v>1325</v>
      </c>
      <c r="N59" t="s">
        <v>20</v>
      </c>
      <c r="O59" t="s">
        <v>20</v>
      </c>
    </row>
    <row r="60" spans="1:15" x14ac:dyDescent="0.25">
      <c r="A60" t="s">
        <v>82</v>
      </c>
      <c r="B60" t="s">
        <v>15</v>
      </c>
      <c r="F60" s="3"/>
      <c r="G60" s="3"/>
      <c r="H60">
        <v>0</v>
      </c>
    </row>
    <row r="61" spans="1:15" x14ac:dyDescent="0.25">
      <c r="A61" t="str">
        <f t="shared" ref="A61:A82" si="4">"  03460-7404"</f>
        <v xml:space="preserve">  03460-7404</v>
      </c>
      <c r="B61" t="s">
        <v>83</v>
      </c>
      <c r="C61">
        <v>1701</v>
      </c>
      <c r="D61" t="str">
        <f t="shared" ref="D61:D66" si="5">"CD"</f>
        <v>CD</v>
      </c>
      <c r="E61">
        <v>56424</v>
      </c>
      <c r="F61" s="3">
        <v>6875.9</v>
      </c>
      <c r="G61" s="3">
        <v>0</v>
      </c>
      <c r="H61">
        <v>0</v>
      </c>
      <c r="I61" s="1">
        <v>42748</v>
      </c>
      <c r="J61">
        <v>1072</v>
      </c>
      <c r="K61">
        <v>3551</v>
      </c>
      <c r="L61" t="s">
        <v>17</v>
      </c>
      <c r="M61" t="s">
        <v>27</v>
      </c>
      <c r="N61" t="s">
        <v>84</v>
      </c>
      <c r="O61" t="s">
        <v>20</v>
      </c>
    </row>
    <row r="62" spans="1:15" x14ac:dyDescent="0.25">
      <c r="A62" t="str">
        <f t="shared" si="4"/>
        <v xml:space="preserve">  03460-7404</v>
      </c>
      <c r="B62" t="s">
        <v>83</v>
      </c>
      <c r="C62">
        <v>2005</v>
      </c>
      <c r="D62" t="str">
        <f t="shared" si="5"/>
        <v>CD</v>
      </c>
      <c r="E62">
        <v>73732</v>
      </c>
      <c r="F62" s="3">
        <v>755</v>
      </c>
      <c r="G62" s="3">
        <v>0</v>
      </c>
      <c r="H62">
        <v>0</v>
      </c>
      <c r="I62" s="1">
        <v>43965</v>
      </c>
      <c r="J62">
        <v>1368</v>
      </c>
      <c r="K62">
        <v>3551</v>
      </c>
      <c r="L62" t="s">
        <v>17</v>
      </c>
      <c r="M62" t="s">
        <v>85</v>
      </c>
      <c r="N62" t="s">
        <v>39</v>
      </c>
      <c r="O62" t="s">
        <v>20</v>
      </c>
    </row>
    <row r="63" spans="1:15" x14ac:dyDescent="0.25">
      <c r="A63" t="str">
        <f t="shared" si="4"/>
        <v xml:space="preserve">  03460-7404</v>
      </c>
      <c r="B63" t="s">
        <v>83</v>
      </c>
      <c r="C63">
        <v>2005</v>
      </c>
      <c r="D63" t="str">
        <f t="shared" si="5"/>
        <v>CD</v>
      </c>
      <c r="E63">
        <v>73761</v>
      </c>
      <c r="F63" s="3">
        <v>476.35</v>
      </c>
      <c r="G63" s="3">
        <v>0</v>
      </c>
      <c r="H63">
        <v>0</v>
      </c>
      <c r="I63" s="1">
        <v>43969</v>
      </c>
      <c r="J63">
        <v>1370</v>
      </c>
      <c r="K63">
        <v>1349</v>
      </c>
      <c r="L63" t="s">
        <v>40</v>
      </c>
      <c r="M63" t="s">
        <v>86</v>
      </c>
      <c r="N63" t="s">
        <v>20</v>
      </c>
      <c r="O63" t="s">
        <v>20</v>
      </c>
    </row>
    <row r="64" spans="1:15" x14ac:dyDescent="0.25">
      <c r="A64" t="str">
        <f t="shared" si="4"/>
        <v xml:space="preserve">  03460-7404</v>
      </c>
      <c r="B64" t="s">
        <v>83</v>
      </c>
      <c r="C64">
        <v>2005</v>
      </c>
      <c r="D64" t="str">
        <f t="shared" si="5"/>
        <v>CD</v>
      </c>
      <c r="E64">
        <v>74008</v>
      </c>
      <c r="F64" s="3">
        <v>-476.35</v>
      </c>
      <c r="G64" s="3">
        <v>0</v>
      </c>
      <c r="H64">
        <v>0</v>
      </c>
      <c r="I64" s="1">
        <v>43983</v>
      </c>
      <c r="J64">
        <v>1370</v>
      </c>
      <c r="K64">
        <v>1349</v>
      </c>
      <c r="L64" t="s">
        <v>40</v>
      </c>
      <c r="M64" t="s">
        <v>44</v>
      </c>
      <c r="N64" t="s">
        <v>20</v>
      </c>
      <c r="O64" t="s">
        <v>20</v>
      </c>
    </row>
    <row r="65" spans="1:15" x14ac:dyDescent="0.25">
      <c r="A65" t="str">
        <f t="shared" si="4"/>
        <v xml:space="preserve">  03460-7404</v>
      </c>
      <c r="B65" t="s">
        <v>83</v>
      </c>
      <c r="C65">
        <v>2006</v>
      </c>
      <c r="D65" t="str">
        <f t="shared" si="5"/>
        <v>CD</v>
      </c>
      <c r="E65">
        <v>74057</v>
      </c>
      <c r="F65" s="3">
        <v>410.83</v>
      </c>
      <c r="G65" s="3">
        <v>0</v>
      </c>
      <c r="H65">
        <v>0</v>
      </c>
      <c r="I65" s="1">
        <v>43986</v>
      </c>
      <c r="J65">
        <v>1378</v>
      </c>
      <c r="K65">
        <v>3551</v>
      </c>
      <c r="L65" t="s">
        <v>17</v>
      </c>
      <c r="M65" t="s">
        <v>87</v>
      </c>
      <c r="N65" t="s">
        <v>20</v>
      </c>
      <c r="O65" t="s">
        <v>20</v>
      </c>
    </row>
    <row r="66" spans="1:15" x14ac:dyDescent="0.25">
      <c r="A66" t="str">
        <f t="shared" si="4"/>
        <v xml:space="preserve">  03460-7404</v>
      </c>
      <c r="B66" t="s">
        <v>83</v>
      </c>
      <c r="C66">
        <v>2006</v>
      </c>
      <c r="D66" t="str">
        <f t="shared" si="5"/>
        <v>CD</v>
      </c>
      <c r="E66">
        <v>74273</v>
      </c>
      <c r="F66" s="3">
        <v>476.35</v>
      </c>
      <c r="G66" s="3">
        <v>0</v>
      </c>
      <c r="H66">
        <v>0</v>
      </c>
      <c r="I66" s="1">
        <v>44005</v>
      </c>
      <c r="J66">
        <v>1390</v>
      </c>
      <c r="K66">
        <v>1349</v>
      </c>
      <c r="L66" t="s">
        <v>40</v>
      </c>
      <c r="M66" t="s">
        <v>46</v>
      </c>
      <c r="N66" t="s">
        <v>20</v>
      </c>
      <c r="O66" t="s">
        <v>20</v>
      </c>
    </row>
    <row r="67" spans="1:15" x14ac:dyDescent="0.25">
      <c r="A67" t="str">
        <f t="shared" si="4"/>
        <v xml:space="preserve">  03460-7404</v>
      </c>
      <c r="B67" t="s">
        <v>83</v>
      </c>
      <c r="C67">
        <v>2006</v>
      </c>
      <c r="D67" t="str">
        <f>"JE"</f>
        <v>JE</v>
      </c>
      <c r="E67">
        <v>74275</v>
      </c>
      <c r="F67" s="3">
        <v>0</v>
      </c>
      <c r="G67" s="3">
        <v>1165.83</v>
      </c>
      <c r="H67">
        <v>0</v>
      </c>
      <c r="I67" s="1">
        <v>44005</v>
      </c>
      <c r="J67" t="s">
        <v>48</v>
      </c>
      <c r="K67" t="s">
        <v>49</v>
      </c>
      <c r="L67" t="s">
        <v>50</v>
      </c>
      <c r="M67" t="s">
        <v>51</v>
      </c>
      <c r="N67" t="s">
        <v>20</v>
      </c>
      <c r="O67" t="s">
        <v>20</v>
      </c>
    </row>
    <row r="68" spans="1:15" x14ac:dyDescent="0.25">
      <c r="A68" t="str">
        <f t="shared" si="4"/>
        <v xml:space="preserve">  03460-7404</v>
      </c>
      <c r="B68" t="s">
        <v>83</v>
      </c>
      <c r="C68">
        <v>2007</v>
      </c>
      <c r="D68" t="str">
        <f t="shared" ref="D68:D73" si="6">"CD"</f>
        <v>CD</v>
      </c>
      <c r="E68">
        <v>74444</v>
      </c>
      <c r="F68" s="3">
        <v>1410.83</v>
      </c>
      <c r="G68" s="3">
        <v>0</v>
      </c>
      <c r="H68">
        <v>0</v>
      </c>
      <c r="I68" s="1">
        <v>44014</v>
      </c>
      <c r="J68">
        <v>1399</v>
      </c>
      <c r="K68">
        <v>3551</v>
      </c>
      <c r="L68" t="s">
        <v>17</v>
      </c>
      <c r="M68" t="s">
        <v>52</v>
      </c>
      <c r="N68" t="s">
        <v>53</v>
      </c>
      <c r="O68" t="s">
        <v>20</v>
      </c>
    </row>
    <row r="69" spans="1:15" x14ac:dyDescent="0.25">
      <c r="A69" t="str">
        <f t="shared" si="4"/>
        <v xml:space="preserve">  03460-7404</v>
      </c>
      <c r="B69" t="s">
        <v>83</v>
      </c>
      <c r="C69">
        <v>2007</v>
      </c>
      <c r="D69" t="str">
        <f t="shared" si="6"/>
        <v>CD</v>
      </c>
      <c r="E69">
        <v>74477</v>
      </c>
      <c r="F69" s="3">
        <v>2089.4</v>
      </c>
      <c r="G69" s="3">
        <v>0</v>
      </c>
      <c r="H69">
        <v>0</v>
      </c>
      <c r="I69" s="1">
        <v>44018</v>
      </c>
      <c r="J69">
        <v>1405</v>
      </c>
      <c r="K69">
        <v>1349</v>
      </c>
      <c r="L69" t="s">
        <v>40</v>
      </c>
      <c r="M69" t="s">
        <v>54</v>
      </c>
      <c r="N69" t="s">
        <v>20</v>
      </c>
      <c r="O69" t="s">
        <v>20</v>
      </c>
    </row>
    <row r="70" spans="1:15" x14ac:dyDescent="0.25">
      <c r="A70" t="str">
        <f t="shared" si="4"/>
        <v xml:space="preserve">  03460-7404</v>
      </c>
      <c r="B70" t="s">
        <v>83</v>
      </c>
      <c r="C70">
        <v>2007</v>
      </c>
      <c r="D70" t="str">
        <f t="shared" si="6"/>
        <v>CD</v>
      </c>
      <c r="E70">
        <v>74855</v>
      </c>
      <c r="F70" s="3">
        <v>1797.48</v>
      </c>
      <c r="G70" s="3">
        <v>0</v>
      </c>
      <c r="H70">
        <v>0</v>
      </c>
      <c r="I70" s="1">
        <v>44042</v>
      </c>
      <c r="J70">
        <v>1413</v>
      </c>
      <c r="K70">
        <v>1349</v>
      </c>
      <c r="L70" t="s">
        <v>40</v>
      </c>
      <c r="M70" t="s">
        <v>56</v>
      </c>
      <c r="N70" s="1">
        <v>43981</v>
      </c>
      <c r="O70" t="s">
        <v>20</v>
      </c>
    </row>
    <row r="71" spans="1:15" x14ac:dyDescent="0.25">
      <c r="A71" t="str">
        <f t="shared" si="4"/>
        <v xml:space="preserve">  03460-7404</v>
      </c>
      <c r="B71" t="s">
        <v>83</v>
      </c>
      <c r="C71">
        <v>2009</v>
      </c>
      <c r="D71" t="str">
        <f t="shared" si="6"/>
        <v>CD</v>
      </c>
      <c r="E71">
        <v>75681</v>
      </c>
      <c r="F71" s="3">
        <v>7853.87</v>
      </c>
      <c r="G71" s="3">
        <v>0</v>
      </c>
      <c r="H71">
        <v>0</v>
      </c>
      <c r="I71" s="1">
        <v>44098</v>
      </c>
      <c r="J71">
        <v>1427</v>
      </c>
      <c r="K71">
        <v>1349</v>
      </c>
      <c r="L71" t="s">
        <v>40</v>
      </c>
      <c r="M71" t="s">
        <v>88</v>
      </c>
      <c r="N71" t="s">
        <v>20</v>
      </c>
      <c r="O71" t="s">
        <v>20</v>
      </c>
    </row>
    <row r="72" spans="1:15" x14ac:dyDescent="0.25">
      <c r="A72" t="str">
        <f t="shared" si="4"/>
        <v xml:space="preserve">  03460-7404</v>
      </c>
      <c r="B72" t="s">
        <v>83</v>
      </c>
      <c r="C72">
        <v>2010</v>
      </c>
      <c r="D72" t="str">
        <f t="shared" si="6"/>
        <v>CD</v>
      </c>
      <c r="E72">
        <v>75990</v>
      </c>
      <c r="F72" s="3">
        <v>6756.58</v>
      </c>
      <c r="G72" s="3">
        <v>0</v>
      </c>
      <c r="H72">
        <v>0</v>
      </c>
      <c r="I72" s="1">
        <v>44123</v>
      </c>
      <c r="J72">
        <v>1432</v>
      </c>
      <c r="K72">
        <v>1349</v>
      </c>
      <c r="L72" t="s">
        <v>40</v>
      </c>
      <c r="M72" t="s">
        <v>63</v>
      </c>
      <c r="N72" s="1">
        <v>44073</v>
      </c>
      <c r="O72" t="s">
        <v>20</v>
      </c>
    </row>
    <row r="73" spans="1:15" x14ac:dyDescent="0.25">
      <c r="A73" t="str">
        <f t="shared" si="4"/>
        <v xml:space="preserve">  03460-7404</v>
      </c>
      <c r="B73" t="s">
        <v>83</v>
      </c>
      <c r="C73">
        <v>2011</v>
      </c>
      <c r="D73" t="str">
        <f t="shared" si="6"/>
        <v>CD</v>
      </c>
      <c r="E73">
        <v>76343</v>
      </c>
      <c r="F73" s="3">
        <v>6692.24</v>
      </c>
      <c r="G73" s="3">
        <v>0</v>
      </c>
      <c r="H73">
        <v>0</v>
      </c>
      <c r="I73" s="1">
        <v>44148</v>
      </c>
      <c r="J73">
        <v>1438</v>
      </c>
      <c r="K73">
        <v>1349</v>
      </c>
      <c r="L73" t="s">
        <v>40</v>
      </c>
      <c r="M73" t="s">
        <v>65</v>
      </c>
      <c r="N73" t="s">
        <v>66</v>
      </c>
      <c r="O73" t="s">
        <v>20</v>
      </c>
    </row>
    <row r="74" spans="1:15" x14ac:dyDescent="0.25">
      <c r="A74" t="str">
        <f t="shared" si="4"/>
        <v xml:space="preserve">  03460-7404</v>
      </c>
      <c r="B74" t="s">
        <v>83</v>
      </c>
      <c r="C74">
        <v>2011</v>
      </c>
      <c r="D74" t="str">
        <f>"JE"</f>
        <v>JE</v>
      </c>
      <c r="E74">
        <v>76410</v>
      </c>
      <c r="F74" s="3">
        <v>8013.6</v>
      </c>
      <c r="G74" s="3">
        <v>0</v>
      </c>
      <c r="H74">
        <v>0</v>
      </c>
      <c r="I74" s="1">
        <v>44154</v>
      </c>
      <c r="J74" t="s">
        <v>67</v>
      </c>
      <c r="K74" t="s">
        <v>49</v>
      </c>
      <c r="L74" t="s">
        <v>68</v>
      </c>
      <c r="M74" s="1">
        <v>44077</v>
      </c>
      <c r="N74" t="s">
        <v>20</v>
      </c>
      <c r="O74" t="s">
        <v>20</v>
      </c>
    </row>
    <row r="75" spans="1:15" x14ac:dyDescent="0.25">
      <c r="A75" t="str">
        <f t="shared" si="4"/>
        <v xml:space="preserve">  03460-7404</v>
      </c>
      <c r="B75" t="s">
        <v>83</v>
      </c>
      <c r="C75">
        <v>2012</v>
      </c>
      <c r="D75" t="str">
        <f>"JE"</f>
        <v>JE</v>
      </c>
      <c r="E75">
        <v>76942</v>
      </c>
      <c r="F75" s="3">
        <v>0</v>
      </c>
      <c r="G75" s="3">
        <v>1410.83</v>
      </c>
      <c r="H75">
        <v>0</v>
      </c>
      <c r="I75" s="1">
        <v>44196</v>
      </c>
      <c r="J75" t="s">
        <v>71</v>
      </c>
      <c r="K75" t="s">
        <v>49</v>
      </c>
      <c r="L75" t="s">
        <v>72</v>
      </c>
      <c r="M75" t="s">
        <v>73</v>
      </c>
      <c r="N75" t="s">
        <v>20</v>
      </c>
      <c r="O75" t="s">
        <v>20</v>
      </c>
    </row>
    <row r="76" spans="1:15" x14ac:dyDescent="0.25">
      <c r="A76" t="str">
        <f t="shared" si="4"/>
        <v xml:space="preserve">  03460-7404</v>
      </c>
      <c r="B76" t="s">
        <v>83</v>
      </c>
      <c r="C76">
        <v>2101</v>
      </c>
      <c r="D76" t="str">
        <f t="shared" ref="D76:D82" si="7">"CD"</f>
        <v>CD</v>
      </c>
      <c r="E76">
        <v>76998</v>
      </c>
      <c r="F76" s="3">
        <v>5376.64</v>
      </c>
      <c r="G76" s="3">
        <v>0</v>
      </c>
      <c r="H76">
        <v>0</v>
      </c>
      <c r="I76" s="1">
        <v>44202</v>
      </c>
      <c r="J76">
        <v>1448</v>
      </c>
      <c r="K76">
        <v>1349</v>
      </c>
      <c r="L76" t="s">
        <v>40</v>
      </c>
      <c r="M76" t="s">
        <v>74</v>
      </c>
      <c r="N76">
        <f>-10/30/20</f>
        <v>-1.6666666666666666E-2</v>
      </c>
      <c r="O76" t="s">
        <v>20</v>
      </c>
    </row>
    <row r="77" spans="1:15" x14ac:dyDescent="0.25">
      <c r="A77" t="str">
        <f t="shared" si="4"/>
        <v xml:space="preserve">  03460-7404</v>
      </c>
      <c r="B77" t="s">
        <v>83</v>
      </c>
      <c r="C77">
        <v>2101</v>
      </c>
      <c r="D77" t="str">
        <f t="shared" si="7"/>
        <v>CD</v>
      </c>
      <c r="E77">
        <v>77122</v>
      </c>
      <c r="F77" s="3">
        <v>3051.49</v>
      </c>
      <c r="G77" s="3">
        <v>0</v>
      </c>
      <c r="H77">
        <v>0</v>
      </c>
      <c r="I77" s="1">
        <v>44215</v>
      </c>
      <c r="J77">
        <v>1450</v>
      </c>
      <c r="K77">
        <v>1349</v>
      </c>
      <c r="L77" t="s">
        <v>40</v>
      </c>
      <c r="M77" t="s">
        <v>75</v>
      </c>
      <c r="N77">
        <f>-11/25/20</f>
        <v>-2.1999999999999999E-2</v>
      </c>
      <c r="O77" t="s">
        <v>20</v>
      </c>
    </row>
    <row r="78" spans="1:15" x14ac:dyDescent="0.25">
      <c r="A78" t="str">
        <f t="shared" si="4"/>
        <v xml:space="preserve">  03460-7404</v>
      </c>
      <c r="B78" t="s">
        <v>83</v>
      </c>
      <c r="C78">
        <v>2102</v>
      </c>
      <c r="D78" t="str">
        <f t="shared" si="7"/>
        <v>CD</v>
      </c>
      <c r="E78">
        <v>77573</v>
      </c>
      <c r="F78" s="3">
        <v>1581.74</v>
      </c>
      <c r="G78" s="3">
        <v>0</v>
      </c>
      <c r="H78">
        <v>0</v>
      </c>
      <c r="I78" s="1">
        <v>44253</v>
      </c>
      <c r="J78">
        <v>1454</v>
      </c>
      <c r="K78">
        <v>1349</v>
      </c>
      <c r="L78" t="s">
        <v>40</v>
      </c>
      <c r="M78" t="s">
        <v>77</v>
      </c>
      <c r="N78" t="s">
        <v>20</v>
      </c>
      <c r="O78" t="s">
        <v>20</v>
      </c>
    </row>
    <row r="79" spans="1:15" x14ac:dyDescent="0.25">
      <c r="A79" t="str">
        <f t="shared" si="4"/>
        <v xml:space="preserve">  03460-7404</v>
      </c>
      <c r="B79" t="s">
        <v>83</v>
      </c>
      <c r="C79">
        <v>2103</v>
      </c>
      <c r="D79" t="str">
        <f t="shared" si="7"/>
        <v>CD</v>
      </c>
      <c r="E79">
        <v>77809</v>
      </c>
      <c r="F79" s="3">
        <v>2235.48</v>
      </c>
      <c r="G79" s="3">
        <v>0</v>
      </c>
      <c r="H79">
        <v>0</v>
      </c>
      <c r="I79" s="1">
        <v>44267</v>
      </c>
      <c r="J79">
        <v>1457</v>
      </c>
      <c r="K79">
        <v>1349</v>
      </c>
      <c r="L79" t="s">
        <v>40</v>
      </c>
      <c r="M79" t="s">
        <v>78</v>
      </c>
      <c r="N79" t="s">
        <v>20</v>
      </c>
      <c r="O79" t="s">
        <v>20</v>
      </c>
    </row>
    <row r="80" spans="1:15" x14ac:dyDescent="0.25">
      <c r="A80" t="str">
        <f t="shared" si="4"/>
        <v xml:space="preserve">  03460-7404</v>
      </c>
      <c r="B80" t="s">
        <v>83</v>
      </c>
      <c r="C80">
        <v>2105</v>
      </c>
      <c r="D80" t="str">
        <f t="shared" si="7"/>
        <v>CD</v>
      </c>
      <c r="E80">
        <v>78529</v>
      </c>
      <c r="F80" s="21">
        <v>572.49</v>
      </c>
      <c r="G80" s="3">
        <v>0</v>
      </c>
      <c r="H80">
        <v>0</v>
      </c>
      <c r="I80" s="1">
        <v>44320</v>
      </c>
      <c r="J80">
        <v>1461</v>
      </c>
      <c r="K80">
        <v>1349</v>
      </c>
      <c r="L80" t="s">
        <v>40</v>
      </c>
      <c r="M80" t="s">
        <v>80</v>
      </c>
      <c r="N80" t="s">
        <v>20</v>
      </c>
      <c r="O80" t="s">
        <v>20</v>
      </c>
    </row>
    <row r="81" spans="1:15" x14ac:dyDescent="0.25">
      <c r="A81" t="str">
        <f t="shared" si="4"/>
        <v xml:space="preserve">  03460-7404</v>
      </c>
      <c r="B81" t="s">
        <v>83</v>
      </c>
      <c r="C81">
        <v>2106</v>
      </c>
      <c r="D81" t="str">
        <f t="shared" si="7"/>
        <v>CD</v>
      </c>
      <c r="E81">
        <v>79056</v>
      </c>
      <c r="F81" s="21">
        <v>353.61</v>
      </c>
      <c r="G81" s="3">
        <v>0</v>
      </c>
      <c r="H81">
        <v>0</v>
      </c>
      <c r="I81" s="1">
        <v>44356</v>
      </c>
      <c r="J81">
        <v>1463</v>
      </c>
      <c r="K81">
        <v>1349</v>
      </c>
      <c r="L81" t="s">
        <v>40</v>
      </c>
      <c r="M81" t="s">
        <v>81</v>
      </c>
      <c r="N81" t="s">
        <v>20</v>
      </c>
      <c r="O81" t="s">
        <v>20</v>
      </c>
    </row>
    <row r="82" spans="1:15" x14ac:dyDescent="0.25">
      <c r="A82" t="str">
        <f t="shared" si="4"/>
        <v xml:space="preserve">  03460-7404</v>
      </c>
      <c r="B82" t="s">
        <v>83</v>
      </c>
      <c r="C82">
        <v>2106</v>
      </c>
      <c r="D82" t="str">
        <f t="shared" si="7"/>
        <v>CD</v>
      </c>
      <c r="E82">
        <v>79297</v>
      </c>
      <c r="F82">
        <v>232.13</v>
      </c>
      <c r="G82">
        <v>0</v>
      </c>
      <c r="H82">
        <v>0</v>
      </c>
      <c r="I82" s="1">
        <v>44371</v>
      </c>
      <c r="J82">
        <v>1465</v>
      </c>
      <c r="K82">
        <v>1349</v>
      </c>
      <c r="L82" t="s">
        <v>40</v>
      </c>
      <c r="M82" t="s">
        <v>1267</v>
      </c>
      <c r="N82" t="s">
        <v>20</v>
      </c>
      <c r="O82" t="s">
        <v>20</v>
      </c>
    </row>
    <row r="83" spans="1:15" x14ac:dyDescent="0.25">
      <c r="A83" t="s">
        <v>82</v>
      </c>
      <c r="B83" t="s">
        <v>83</v>
      </c>
      <c r="C83">
        <v>2109</v>
      </c>
      <c r="D83" t="s">
        <v>1317</v>
      </c>
      <c r="E83">
        <v>80238</v>
      </c>
      <c r="F83">
        <v>340.74</v>
      </c>
      <c r="G83">
        <v>0</v>
      </c>
      <c r="H83">
        <v>0</v>
      </c>
      <c r="I83" s="1">
        <v>44440</v>
      </c>
      <c r="J83">
        <v>1471</v>
      </c>
      <c r="K83">
        <v>1349</v>
      </c>
      <c r="L83" t="s">
        <v>40</v>
      </c>
      <c r="M83" t="s">
        <v>1324</v>
      </c>
      <c r="N83" t="s">
        <v>20</v>
      </c>
      <c r="O83" t="s">
        <v>20</v>
      </c>
    </row>
    <row r="84" spans="1:15" x14ac:dyDescent="0.25">
      <c r="A84" t="s">
        <v>82</v>
      </c>
      <c r="B84" t="s">
        <v>83</v>
      </c>
      <c r="C84">
        <v>2109</v>
      </c>
      <c r="D84" t="s">
        <v>1317</v>
      </c>
      <c r="E84">
        <v>80496</v>
      </c>
      <c r="F84">
        <v>154.13</v>
      </c>
      <c r="G84">
        <v>0</v>
      </c>
      <c r="H84">
        <v>0</v>
      </c>
      <c r="I84" s="1">
        <v>44461</v>
      </c>
      <c r="J84">
        <v>1475</v>
      </c>
      <c r="K84">
        <v>1349</v>
      </c>
      <c r="L84" t="s">
        <v>40</v>
      </c>
      <c r="M84" t="s">
        <v>1325</v>
      </c>
      <c r="N84" t="s">
        <v>20</v>
      </c>
      <c r="O84" t="s">
        <v>20</v>
      </c>
    </row>
    <row r="85" spans="1:15" x14ac:dyDescent="0.25">
      <c r="A85" t="s">
        <v>82</v>
      </c>
      <c r="B85" t="s">
        <v>83</v>
      </c>
      <c r="C85">
        <v>2111</v>
      </c>
      <c r="D85" t="s">
        <v>1317</v>
      </c>
      <c r="E85">
        <v>81290</v>
      </c>
      <c r="F85">
        <v>608.11</v>
      </c>
      <c r="G85">
        <v>0</v>
      </c>
      <c r="H85">
        <v>0</v>
      </c>
      <c r="I85" s="1">
        <v>44529</v>
      </c>
      <c r="J85">
        <v>1484</v>
      </c>
      <c r="K85">
        <v>1349</v>
      </c>
      <c r="L85" t="s">
        <v>40</v>
      </c>
      <c r="M85" t="s">
        <v>1343</v>
      </c>
      <c r="N85" t="s">
        <v>20</v>
      </c>
      <c r="O85" t="s">
        <v>20</v>
      </c>
    </row>
    <row r="86" spans="1:15" x14ac:dyDescent="0.25">
      <c r="A86" t="s">
        <v>89</v>
      </c>
      <c r="B86" t="s">
        <v>15</v>
      </c>
      <c r="F86" s="3"/>
      <c r="G86" s="3"/>
      <c r="H86">
        <v>0</v>
      </c>
    </row>
    <row r="87" spans="1:15" x14ac:dyDescent="0.25">
      <c r="A87" t="str">
        <f t="shared" ref="A87:A108" si="8">"  03460-7405"</f>
        <v xml:space="preserve">  03460-7405</v>
      </c>
      <c r="B87" t="s">
        <v>90</v>
      </c>
      <c r="C87">
        <v>1701</v>
      </c>
      <c r="D87" t="str">
        <f t="shared" ref="D87:D92" si="9">"CD"</f>
        <v>CD</v>
      </c>
      <c r="E87">
        <v>56424</v>
      </c>
      <c r="F87" s="3">
        <v>6875.89</v>
      </c>
      <c r="G87" s="3">
        <v>0</v>
      </c>
      <c r="H87">
        <v>0</v>
      </c>
      <c r="I87" s="1">
        <v>42748</v>
      </c>
      <c r="J87">
        <v>1072</v>
      </c>
      <c r="K87">
        <v>3551</v>
      </c>
      <c r="L87" t="s">
        <v>17</v>
      </c>
      <c r="M87" t="s">
        <v>27</v>
      </c>
      <c r="N87" t="s">
        <v>91</v>
      </c>
      <c r="O87" t="s">
        <v>20</v>
      </c>
    </row>
    <row r="88" spans="1:15" x14ac:dyDescent="0.25">
      <c r="A88" t="str">
        <f t="shared" si="8"/>
        <v xml:space="preserve">  03460-7405</v>
      </c>
      <c r="B88" t="s">
        <v>90</v>
      </c>
      <c r="C88">
        <v>2005</v>
      </c>
      <c r="D88" t="str">
        <f t="shared" si="9"/>
        <v>CD</v>
      </c>
      <c r="E88">
        <v>73732</v>
      </c>
      <c r="F88" s="3">
        <v>755</v>
      </c>
      <c r="G88" s="3">
        <v>0</v>
      </c>
      <c r="H88">
        <v>0</v>
      </c>
      <c r="I88" s="1">
        <v>43965</v>
      </c>
      <c r="J88">
        <v>1368</v>
      </c>
      <c r="K88">
        <v>3551</v>
      </c>
      <c r="L88" t="s">
        <v>17</v>
      </c>
      <c r="M88" t="s">
        <v>92</v>
      </c>
      <c r="N88" t="s">
        <v>39</v>
      </c>
      <c r="O88" t="s">
        <v>20</v>
      </c>
    </row>
    <row r="89" spans="1:15" x14ac:dyDescent="0.25">
      <c r="A89" t="str">
        <f t="shared" si="8"/>
        <v xml:space="preserve">  03460-7405</v>
      </c>
      <c r="B89" t="s">
        <v>90</v>
      </c>
      <c r="C89">
        <v>2005</v>
      </c>
      <c r="D89" t="str">
        <f t="shared" si="9"/>
        <v>CD</v>
      </c>
      <c r="E89">
        <v>73761</v>
      </c>
      <c r="F89" s="3">
        <v>476.35</v>
      </c>
      <c r="G89" s="3">
        <v>0</v>
      </c>
      <c r="H89">
        <v>0</v>
      </c>
      <c r="I89" s="1">
        <v>43969</v>
      </c>
      <c r="J89">
        <v>1370</v>
      </c>
      <c r="K89">
        <v>1349</v>
      </c>
      <c r="L89" t="s">
        <v>40</v>
      </c>
      <c r="M89" t="s">
        <v>93</v>
      </c>
      <c r="N89" t="s">
        <v>20</v>
      </c>
      <c r="O89" t="s">
        <v>20</v>
      </c>
    </row>
    <row r="90" spans="1:15" x14ac:dyDescent="0.25">
      <c r="A90" t="str">
        <f t="shared" si="8"/>
        <v xml:space="preserve">  03460-7405</v>
      </c>
      <c r="B90" t="s">
        <v>90</v>
      </c>
      <c r="C90">
        <v>2005</v>
      </c>
      <c r="D90" t="str">
        <f t="shared" si="9"/>
        <v>CD</v>
      </c>
      <c r="E90">
        <v>74008</v>
      </c>
      <c r="F90" s="3">
        <v>-476.35</v>
      </c>
      <c r="G90" s="3">
        <v>0</v>
      </c>
      <c r="H90">
        <v>0</v>
      </c>
      <c r="I90" s="1">
        <v>43983</v>
      </c>
      <c r="J90">
        <v>1370</v>
      </c>
      <c r="K90">
        <v>1349</v>
      </c>
      <c r="L90" t="s">
        <v>40</v>
      </c>
      <c r="M90" t="s">
        <v>44</v>
      </c>
      <c r="N90" t="s">
        <v>20</v>
      </c>
      <c r="O90" t="s">
        <v>20</v>
      </c>
    </row>
    <row r="91" spans="1:15" x14ac:dyDescent="0.25">
      <c r="A91" t="str">
        <f t="shared" si="8"/>
        <v xml:space="preserve">  03460-7405</v>
      </c>
      <c r="B91" t="s">
        <v>90</v>
      </c>
      <c r="C91">
        <v>2006</v>
      </c>
      <c r="D91" t="str">
        <f t="shared" si="9"/>
        <v>CD</v>
      </c>
      <c r="E91">
        <v>74057</v>
      </c>
      <c r="F91" s="3">
        <v>410.83</v>
      </c>
      <c r="G91" s="3">
        <v>0</v>
      </c>
      <c r="H91">
        <v>0</v>
      </c>
      <c r="I91" s="1">
        <v>43986</v>
      </c>
      <c r="J91">
        <v>1378</v>
      </c>
      <c r="K91">
        <v>3551</v>
      </c>
      <c r="L91" t="s">
        <v>17</v>
      </c>
      <c r="M91" t="s">
        <v>94</v>
      </c>
      <c r="N91" t="s">
        <v>20</v>
      </c>
      <c r="O91" t="s">
        <v>20</v>
      </c>
    </row>
    <row r="92" spans="1:15" x14ac:dyDescent="0.25">
      <c r="A92" t="str">
        <f t="shared" si="8"/>
        <v xml:space="preserve">  03460-7405</v>
      </c>
      <c r="B92" t="s">
        <v>90</v>
      </c>
      <c r="C92">
        <v>2006</v>
      </c>
      <c r="D92" t="str">
        <f t="shared" si="9"/>
        <v>CD</v>
      </c>
      <c r="E92">
        <v>74273</v>
      </c>
      <c r="F92" s="3">
        <v>476.35</v>
      </c>
      <c r="G92" s="3">
        <v>0</v>
      </c>
      <c r="H92">
        <v>0</v>
      </c>
      <c r="I92" s="1">
        <v>44005</v>
      </c>
      <c r="J92">
        <v>1390</v>
      </c>
      <c r="K92">
        <v>1349</v>
      </c>
      <c r="L92" t="s">
        <v>40</v>
      </c>
      <c r="M92" t="s">
        <v>46</v>
      </c>
      <c r="N92" t="s">
        <v>20</v>
      </c>
      <c r="O92" t="s">
        <v>20</v>
      </c>
    </row>
    <row r="93" spans="1:15" x14ac:dyDescent="0.25">
      <c r="A93" t="str">
        <f t="shared" si="8"/>
        <v xml:space="preserve">  03460-7405</v>
      </c>
      <c r="B93" t="s">
        <v>90</v>
      </c>
      <c r="C93">
        <v>2006</v>
      </c>
      <c r="D93" t="str">
        <f>"JE"</f>
        <v>JE</v>
      </c>
      <c r="E93">
        <v>74275</v>
      </c>
      <c r="F93" s="3">
        <v>0</v>
      </c>
      <c r="G93" s="3">
        <v>1165.83</v>
      </c>
      <c r="H93">
        <v>0</v>
      </c>
      <c r="I93" s="1">
        <v>44005</v>
      </c>
      <c r="J93" t="s">
        <v>48</v>
      </c>
      <c r="K93" t="s">
        <v>49</v>
      </c>
      <c r="L93" t="s">
        <v>50</v>
      </c>
      <c r="M93" t="s">
        <v>51</v>
      </c>
      <c r="N93" t="s">
        <v>20</v>
      </c>
      <c r="O93" t="s">
        <v>20</v>
      </c>
    </row>
    <row r="94" spans="1:15" x14ac:dyDescent="0.25">
      <c r="A94" t="str">
        <f t="shared" si="8"/>
        <v xml:space="preserve">  03460-7405</v>
      </c>
      <c r="B94" t="s">
        <v>90</v>
      </c>
      <c r="C94">
        <v>2007</v>
      </c>
      <c r="D94" t="str">
        <f t="shared" ref="D94:D99" si="10">"CD"</f>
        <v>CD</v>
      </c>
      <c r="E94">
        <v>74444</v>
      </c>
      <c r="F94" s="3">
        <v>1410.83</v>
      </c>
      <c r="G94" s="3">
        <v>0</v>
      </c>
      <c r="H94">
        <v>0</v>
      </c>
      <c r="I94" s="1">
        <v>44014</v>
      </c>
      <c r="J94">
        <v>1399</v>
      </c>
      <c r="K94">
        <v>3551</v>
      </c>
      <c r="L94" t="s">
        <v>17</v>
      </c>
      <c r="M94" t="s">
        <v>52</v>
      </c>
      <c r="N94" t="s">
        <v>53</v>
      </c>
      <c r="O94" t="s">
        <v>20</v>
      </c>
    </row>
    <row r="95" spans="1:15" x14ac:dyDescent="0.25">
      <c r="A95" t="str">
        <f t="shared" si="8"/>
        <v xml:space="preserve">  03460-7405</v>
      </c>
      <c r="B95" t="s">
        <v>90</v>
      </c>
      <c r="C95">
        <v>2007</v>
      </c>
      <c r="D95" t="str">
        <f t="shared" si="10"/>
        <v>CD</v>
      </c>
      <c r="E95">
        <v>74477</v>
      </c>
      <c r="F95" s="3">
        <v>2089.39</v>
      </c>
      <c r="G95" s="3">
        <v>0</v>
      </c>
      <c r="H95">
        <v>0</v>
      </c>
      <c r="I95" s="1">
        <v>44018</v>
      </c>
      <c r="J95">
        <v>1405</v>
      </c>
      <c r="K95">
        <v>1349</v>
      </c>
      <c r="L95" t="s">
        <v>40</v>
      </c>
      <c r="M95" t="s">
        <v>54</v>
      </c>
      <c r="N95" t="s">
        <v>20</v>
      </c>
      <c r="O95" t="s">
        <v>20</v>
      </c>
    </row>
    <row r="96" spans="1:15" x14ac:dyDescent="0.25">
      <c r="A96" t="str">
        <f t="shared" si="8"/>
        <v xml:space="preserve">  03460-7405</v>
      </c>
      <c r="B96" t="s">
        <v>90</v>
      </c>
      <c r="C96">
        <v>2007</v>
      </c>
      <c r="D96" t="str">
        <f t="shared" si="10"/>
        <v>CD</v>
      </c>
      <c r="E96">
        <v>74855</v>
      </c>
      <c r="F96" s="3">
        <v>1797.47</v>
      </c>
      <c r="G96" s="3">
        <v>0</v>
      </c>
      <c r="H96">
        <v>0</v>
      </c>
      <c r="I96" s="1">
        <v>44042</v>
      </c>
      <c r="J96">
        <v>1413</v>
      </c>
      <c r="K96">
        <v>1349</v>
      </c>
      <c r="L96" t="s">
        <v>40</v>
      </c>
      <c r="M96" t="s">
        <v>95</v>
      </c>
      <c r="N96" t="s">
        <v>20</v>
      </c>
      <c r="O96" t="s">
        <v>20</v>
      </c>
    </row>
    <row r="97" spans="1:15" x14ac:dyDescent="0.25">
      <c r="A97" t="str">
        <f t="shared" si="8"/>
        <v xml:space="preserve">  03460-7405</v>
      </c>
      <c r="B97" t="s">
        <v>90</v>
      </c>
      <c r="C97">
        <v>2009</v>
      </c>
      <c r="D97" t="str">
        <f t="shared" si="10"/>
        <v>CD</v>
      </c>
      <c r="E97">
        <v>75681</v>
      </c>
      <c r="F97" s="3">
        <v>7853.87</v>
      </c>
      <c r="G97" s="3">
        <v>0</v>
      </c>
      <c r="H97">
        <v>0</v>
      </c>
      <c r="I97" s="1">
        <v>44098</v>
      </c>
      <c r="J97">
        <v>1427</v>
      </c>
      <c r="K97">
        <v>1349</v>
      </c>
      <c r="L97" t="s">
        <v>40</v>
      </c>
      <c r="M97" t="s">
        <v>96</v>
      </c>
      <c r="N97" t="s">
        <v>20</v>
      </c>
      <c r="O97" t="s">
        <v>20</v>
      </c>
    </row>
    <row r="98" spans="1:15" x14ac:dyDescent="0.25">
      <c r="A98" t="str">
        <f t="shared" si="8"/>
        <v xml:space="preserve">  03460-7405</v>
      </c>
      <c r="B98" t="s">
        <v>90</v>
      </c>
      <c r="C98">
        <v>2010</v>
      </c>
      <c r="D98" t="str">
        <f t="shared" si="10"/>
        <v>CD</v>
      </c>
      <c r="E98">
        <v>75990</v>
      </c>
      <c r="F98" s="3">
        <v>6756.58</v>
      </c>
      <c r="G98" s="3">
        <v>0</v>
      </c>
      <c r="H98">
        <v>0</v>
      </c>
      <c r="I98" s="1">
        <v>44123</v>
      </c>
      <c r="J98">
        <v>1432</v>
      </c>
      <c r="K98">
        <v>1349</v>
      </c>
      <c r="L98" t="s">
        <v>40</v>
      </c>
      <c r="M98" t="s">
        <v>63</v>
      </c>
      <c r="N98" s="1">
        <v>44073</v>
      </c>
      <c r="O98" t="s">
        <v>20</v>
      </c>
    </row>
    <row r="99" spans="1:15" x14ac:dyDescent="0.25">
      <c r="A99" t="str">
        <f t="shared" si="8"/>
        <v xml:space="preserve">  03460-7405</v>
      </c>
      <c r="B99" t="s">
        <v>90</v>
      </c>
      <c r="C99">
        <v>2011</v>
      </c>
      <c r="D99" t="str">
        <f t="shared" si="10"/>
        <v>CD</v>
      </c>
      <c r="E99">
        <v>76343</v>
      </c>
      <c r="F99" s="3">
        <v>6692.24</v>
      </c>
      <c r="G99" s="3">
        <v>0</v>
      </c>
      <c r="H99">
        <v>0</v>
      </c>
      <c r="I99" s="1">
        <v>44148</v>
      </c>
      <c r="J99">
        <v>1438</v>
      </c>
      <c r="K99">
        <v>1349</v>
      </c>
      <c r="L99" t="s">
        <v>40</v>
      </c>
      <c r="M99" t="s">
        <v>65</v>
      </c>
      <c r="N99" t="s">
        <v>66</v>
      </c>
      <c r="O99" t="s">
        <v>20</v>
      </c>
    </row>
    <row r="100" spans="1:15" x14ac:dyDescent="0.25">
      <c r="A100" t="str">
        <f t="shared" si="8"/>
        <v xml:space="preserve">  03460-7405</v>
      </c>
      <c r="B100" t="s">
        <v>90</v>
      </c>
      <c r="C100">
        <v>2011</v>
      </c>
      <c r="D100" t="str">
        <f>"JE"</f>
        <v>JE</v>
      </c>
      <c r="E100">
        <v>76410</v>
      </c>
      <c r="F100" s="3">
        <v>8013.61</v>
      </c>
      <c r="G100" s="3">
        <v>0</v>
      </c>
      <c r="H100">
        <v>0</v>
      </c>
      <c r="I100" s="1">
        <v>44154</v>
      </c>
      <c r="J100" t="s">
        <v>67</v>
      </c>
      <c r="K100" t="s">
        <v>49</v>
      </c>
      <c r="L100" t="s">
        <v>68</v>
      </c>
      <c r="M100" s="1">
        <v>44077</v>
      </c>
      <c r="N100" t="s">
        <v>20</v>
      </c>
      <c r="O100" t="s">
        <v>20</v>
      </c>
    </row>
    <row r="101" spans="1:15" x14ac:dyDescent="0.25">
      <c r="A101" t="str">
        <f t="shared" si="8"/>
        <v xml:space="preserve">  03460-7405</v>
      </c>
      <c r="B101" t="s">
        <v>90</v>
      </c>
      <c r="C101">
        <v>2012</v>
      </c>
      <c r="D101" t="str">
        <f>"JE"</f>
        <v>JE</v>
      </c>
      <c r="E101">
        <v>76942</v>
      </c>
      <c r="F101" s="3">
        <v>0</v>
      </c>
      <c r="G101" s="3">
        <v>1410.83</v>
      </c>
      <c r="H101">
        <v>0</v>
      </c>
      <c r="I101" s="1">
        <v>44196</v>
      </c>
      <c r="J101" t="s">
        <v>71</v>
      </c>
      <c r="K101" t="s">
        <v>49</v>
      </c>
      <c r="L101" t="s">
        <v>72</v>
      </c>
      <c r="M101" t="s">
        <v>73</v>
      </c>
      <c r="N101" t="s">
        <v>20</v>
      </c>
      <c r="O101" t="s">
        <v>20</v>
      </c>
    </row>
    <row r="102" spans="1:15" x14ac:dyDescent="0.25">
      <c r="A102" t="str">
        <f t="shared" si="8"/>
        <v xml:space="preserve">  03460-7405</v>
      </c>
      <c r="B102" t="s">
        <v>90</v>
      </c>
      <c r="C102">
        <v>2101</v>
      </c>
      <c r="D102" t="str">
        <f t="shared" ref="D102:D108" si="11">"CD"</f>
        <v>CD</v>
      </c>
      <c r="E102">
        <v>76998</v>
      </c>
      <c r="F102" s="3">
        <v>5376.64</v>
      </c>
      <c r="G102" s="3">
        <v>0</v>
      </c>
      <c r="H102">
        <v>0</v>
      </c>
      <c r="I102" s="1">
        <v>44202</v>
      </c>
      <c r="J102">
        <v>1448</v>
      </c>
      <c r="K102">
        <v>1349</v>
      </c>
      <c r="L102" t="s">
        <v>40</v>
      </c>
      <c r="M102" t="s">
        <v>74</v>
      </c>
      <c r="N102">
        <f>-10/30/20</f>
        <v>-1.6666666666666666E-2</v>
      </c>
      <c r="O102" t="s">
        <v>20</v>
      </c>
    </row>
    <row r="103" spans="1:15" x14ac:dyDescent="0.25">
      <c r="A103" t="str">
        <f t="shared" si="8"/>
        <v xml:space="preserve">  03460-7405</v>
      </c>
      <c r="B103" t="s">
        <v>90</v>
      </c>
      <c r="C103">
        <v>2101</v>
      </c>
      <c r="D103" t="str">
        <f t="shared" si="11"/>
        <v>CD</v>
      </c>
      <c r="E103">
        <v>77122</v>
      </c>
      <c r="F103" s="3">
        <v>3051.48</v>
      </c>
      <c r="G103" s="3">
        <v>0</v>
      </c>
      <c r="H103">
        <v>0</v>
      </c>
      <c r="I103" s="1">
        <v>44215</v>
      </c>
      <c r="J103">
        <v>1450</v>
      </c>
      <c r="K103">
        <v>1349</v>
      </c>
      <c r="L103" t="s">
        <v>40</v>
      </c>
      <c r="M103" t="s">
        <v>75</v>
      </c>
      <c r="N103">
        <f>-11/25/20</f>
        <v>-2.1999999999999999E-2</v>
      </c>
      <c r="O103" t="s">
        <v>20</v>
      </c>
    </row>
    <row r="104" spans="1:15" x14ac:dyDescent="0.25">
      <c r="A104" t="str">
        <f t="shared" si="8"/>
        <v xml:space="preserve">  03460-7405</v>
      </c>
      <c r="B104" t="s">
        <v>90</v>
      </c>
      <c r="C104">
        <v>2102</v>
      </c>
      <c r="D104" t="str">
        <f t="shared" si="11"/>
        <v>CD</v>
      </c>
      <c r="E104">
        <v>77573</v>
      </c>
      <c r="F104" s="3">
        <v>1581.75</v>
      </c>
      <c r="G104" s="3">
        <v>0</v>
      </c>
      <c r="H104">
        <v>0</v>
      </c>
      <c r="I104" s="1">
        <v>44253</v>
      </c>
      <c r="J104">
        <v>1454</v>
      </c>
      <c r="K104">
        <v>1349</v>
      </c>
      <c r="L104" t="s">
        <v>40</v>
      </c>
      <c r="M104" t="s">
        <v>77</v>
      </c>
      <c r="N104" t="s">
        <v>20</v>
      </c>
      <c r="O104" t="s">
        <v>20</v>
      </c>
    </row>
    <row r="105" spans="1:15" x14ac:dyDescent="0.25">
      <c r="A105" t="str">
        <f t="shared" si="8"/>
        <v xml:space="preserve">  03460-7405</v>
      </c>
      <c r="B105" t="s">
        <v>90</v>
      </c>
      <c r="C105">
        <v>2103</v>
      </c>
      <c r="D105" t="str">
        <f t="shared" si="11"/>
        <v>CD</v>
      </c>
      <c r="E105">
        <v>77809</v>
      </c>
      <c r="F105" s="3">
        <v>2235.48</v>
      </c>
      <c r="G105" s="3">
        <v>0</v>
      </c>
      <c r="H105">
        <v>0</v>
      </c>
      <c r="I105" s="1">
        <v>44267</v>
      </c>
      <c r="J105">
        <v>1457</v>
      </c>
      <c r="K105">
        <v>1349</v>
      </c>
      <c r="L105" t="s">
        <v>40</v>
      </c>
      <c r="M105" t="s">
        <v>78</v>
      </c>
      <c r="N105" t="s">
        <v>20</v>
      </c>
      <c r="O105" t="s">
        <v>20</v>
      </c>
    </row>
    <row r="106" spans="1:15" x14ac:dyDescent="0.25">
      <c r="A106" t="str">
        <f t="shared" si="8"/>
        <v xml:space="preserve">  03460-7405</v>
      </c>
      <c r="B106" t="s">
        <v>90</v>
      </c>
      <c r="C106">
        <v>2105</v>
      </c>
      <c r="D106" t="str">
        <f t="shared" si="11"/>
        <v>CD</v>
      </c>
      <c r="E106">
        <v>78529</v>
      </c>
      <c r="F106" s="21">
        <v>572.5</v>
      </c>
      <c r="G106" s="3">
        <v>0</v>
      </c>
      <c r="H106">
        <v>0</v>
      </c>
      <c r="I106" s="1">
        <v>44320</v>
      </c>
      <c r="J106">
        <v>1461</v>
      </c>
      <c r="K106">
        <v>1349</v>
      </c>
      <c r="L106" t="s">
        <v>40</v>
      </c>
      <c r="M106" t="s">
        <v>80</v>
      </c>
      <c r="N106" t="s">
        <v>20</v>
      </c>
      <c r="O106" t="s">
        <v>20</v>
      </c>
    </row>
    <row r="107" spans="1:15" x14ac:dyDescent="0.25">
      <c r="A107" t="str">
        <f t="shared" si="8"/>
        <v xml:space="preserve">  03460-7405</v>
      </c>
      <c r="B107" t="s">
        <v>90</v>
      </c>
      <c r="C107">
        <v>2106</v>
      </c>
      <c r="D107" t="str">
        <f t="shared" si="11"/>
        <v>CD</v>
      </c>
      <c r="E107">
        <v>79056</v>
      </c>
      <c r="F107" s="21">
        <v>353.61</v>
      </c>
      <c r="G107" s="3">
        <v>0</v>
      </c>
      <c r="H107">
        <v>0</v>
      </c>
      <c r="I107" s="1">
        <v>44356</v>
      </c>
      <c r="J107">
        <v>1463</v>
      </c>
      <c r="K107">
        <v>1349</v>
      </c>
      <c r="L107" t="s">
        <v>40</v>
      </c>
      <c r="M107" t="s">
        <v>81</v>
      </c>
      <c r="N107" t="s">
        <v>20</v>
      </c>
      <c r="O107" t="s">
        <v>20</v>
      </c>
    </row>
    <row r="108" spans="1:15" x14ac:dyDescent="0.25">
      <c r="A108" t="str">
        <f t="shared" si="8"/>
        <v xml:space="preserve">  03460-7405</v>
      </c>
      <c r="B108" t="s">
        <v>90</v>
      </c>
      <c r="C108">
        <v>2106</v>
      </c>
      <c r="D108" t="str">
        <f t="shared" si="11"/>
        <v>CD</v>
      </c>
      <c r="E108">
        <v>79297</v>
      </c>
      <c r="F108">
        <v>232.13</v>
      </c>
      <c r="G108">
        <v>0</v>
      </c>
      <c r="H108">
        <v>0</v>
      </c>
      <c r="I108" s="1">
        <v>44371</v>
      </c>
      <c r="J108">
        <v>1465</v>
      </c>
      <c r="K108">
        <v>1349</v>
      </c>
      <c r="L108" t="s">
        <v>40</v>
      </c>
      <c r="M108" t="s">
        <v>1267</v>
      </c>
      <c r="N108" t="s">
        <v>20</v>
      </c>
      <c r="O108" t="s">
        <v>20</v>
      </c>
    </row>
    <row r="109" spans="1:15" x14ac:dyDescent="0.25">
      <c r="A109" t="s">
        <v>89</v>
      </c>
      <c r="B109" t="s">
        <v>90</v>
      </c>
      <c r="C109">
        <v>2109</v>
      </c>
      <c r="D109" t="s">
        <v>1317</v>
      </c>
      <c r="E109">
        <v>80238</v>
      </c>
      <c r="F109">
        <v>340.74</v>
      </c>
      <c r="G109">
        <v>0</v>
      </c>
      <c r="H109">
        <v>0</v>
      </c>
      <c r="I109" s="1">
        <v>44440</v>
      </c>
      <c r="J109">
        <v>1471</v>
      </c>
      <c r="K109">
        <v>1349</v>
      </c>
      <c r="L109" t="s">
        <v>40</v>
      </c>
      <c r="M109" t="s">
        <v>1324</v>
      </c>
      <c r="N109" t="s">
        <v>20</v>
      </c>
      <c r="O109" t="s">
        <v>20</v>
      </c>
    </row>
    <row r="110" spans="1:15" x14ac:dyDescent="0.25">
      <c r="A110" t="s">
        <v>89</v>
      </c>
      <c r="B110" t="s">
        <v>90</v>
      </c>
      <c r="C110">
        <v>2109</v>
      </c>
      <c r="D110" t="s">
        <v>1317</v>
      </c>
      <c r="E110">
        <v>80496</v>
      </c>
      <c r="F110">
        <v>154.13999999999999</v>
      </c>
      <c r="G110">
        <v>0</v>
      </c>
      <c r="H110">
        <v>0</v>
      </c>
      <c r="I110" s="1">
        <v>44461</v>
      </c>
      <c r="J110">
        <v>1475</v>
      </c>
      <c r="K110">
        <v>1349</v>
      </c>
      <c r="L110" t="s">
        <v>40</v>
      </c>
      <c r="M110" t="s">
        <v>1325</v>
      </c>
      <c r="N110" t="s">
        <v>20</v>
      </c>
      <c r="O110" t="s">
        <v>20</v>
      </c>
    </row>
    <row r="111" spans="1:15" x14ac:dyDescent="0.25">
      <c r="A111" t="s">
        <v>89</v>
      </c>
      <c r="B111" t="s">
        <v>90</v>
      </c>
      <c r="C111">
        <v>2111</v>
      </c>
      <c r="D111" t="s">
        <v>1317</v>
      </c>
      <c r="E111">
        <v>81290</v>
      </c>
      <c r="F111">
        <v>608.11</v>
      </c>
      <c r="G111">
        <v>0</v>
      </c>
      <c r="H111">
        <v>0</v>
      </c>
      <c r="I111" s="1">
        <v>44529</v>
      </c>
      <c r="J111">
        <v>1484</v>
      </c>
      <c r="K111">
        <v>1349</v>
      </c>
      <c r="L111" t="s">
        <v>40</v>
      </c>
      <c r="M111" t="s">
        <v>1343</v>
      </c>
      <c r="N111" t="s">
        <v>20</v>
      </c>
      <c r="O111" t="s">
        <v>20</v>
      </c>
    </row>
    <row r="112" spans="1:15" x14ac:dyDescent="0.25">
      <c r="A112" t="s">
        <v>97</v>
      </c>
      <c r="B112" t="s">
        <v>15</v>
      </c>
      <c r="F112" s="3"/>
      <c r="G112" s="3"/>
      <c r="H112">
        <v>0</v>
      </c>
    </row>
    <row r="113" spans="1:15" x14ac:dyDescent="0.25">
      <c r="A113" t="str">
        <f t="shared" ref="A113:A176" si="12">"  03460-7406"</f>
        <v xml:space="preserve">  03460-7406</v>
      </c>
      <c r="B113" t="s">
        <v>98</v>
      </c>
      <c r="C113">
        <v>1604</v>
      </c>
      <c r="D113" t="str">
        <f t="shared" ref="D113:D176" si="13">"CD"</f>
        <v>CD</v>
      </c>
      <c r="E113">
        <v>52171</v>
      </c>
      <c r="F113" s="3">
        <v>1000</v>
      </c>
      <c r="G113" s="3">
        <v>0</v>
      </c>
      <c r="H113">
        <v>0</v>
      </c>
      <c r="I113" s="1">
        <v>42467</v>
      </c>
      <c r="J113">
        <v>1019</v>
      </c>
      <c r="K113">
        <v>1496</v>
      </c>
      <c r="L113" t="s">
        <v>99</v>
      </c>
      <c r="M113" t="s">
        <v>100</v>
      </c>
      <c r="N113" t="s">
        <v>20</v>
      </c>
      <c r="O113" t="s">
        <v>20</v>
      </c>
    </row>
    <row r="114" spans="1:15" x14ac:dyDescent="0.25">
      <c r="A114" t="str">
        <f t="shared" si="12"/>
        <v xml:space="preserve">  03460-7406</v>
      </c>
      <c r="B114" t="s">
        <v>98</v>
      </c>
      <c r="C114">
        <v>1701</v>
      </c>
      <c r="D114" t="str">
        <f t="shared" si="13"/>
        <v>CD</v>
      </c>
      <c r="E114">
        <v>56424</v>
      </c>
      <c r="F114" s="3">
        <v>1942.5</v>
      </c>
      <c r="G114" s="3">
        <v>0</v>
      </c>
      <c r="H114">
        <v>0</v>
      </c>
      <c r="I114" s="1">
        <v>42748</v>
      </c>
      <c r="J114">
        <v>1072</v>
      </c>
      <c r="K114">
        <v>3551</v>
      </c>
      <c r="L114" t="s">
        <v>17</v>
      </c>
      <c r="M114" t="s">
        <v>27</v>
      </c>
      <c r="N114" t="s">
        <v>101</v>
      </c>
      <c r="O114" t="s">
        <v>20</v>
      </c>
    </row>
    <row r="115" spans="1:15" x14ac:dyDescent="0.25">
      <c r="A115" t="str">
        <f t="shared" si="12"/>
        <v xml:space="preserve">  03460-7406</v>
      </c>
      <c r="B115" t="s">
        <v>98</v>
      </c>
      <c r="C115">
        <v>1702</v>
      </c>
      <c r="D115" t="str">
        <f t="shared" si="13"/>
        <v>CD</v>
      </c>
      <c r="E115">
        <v>56718</v>
      </c>
      <c r="F115" s="3">
        <v>10332.5</v>
      </c>
      <c r="G115" s="3">
        <v>0</v>
      </c>
      <c r="H115">
        <v>0</v>
      </c>
      <c r="I115" s="1">
        <v>42768</v>
      </c>
      <c r="J115">
        <v>1075</v>
      </c>
      <c r="K115">
        <v>3551</v>
      </c>
      <c r="L115" t="s">
        <v>17</v>
      </c>
      <c r="M115" t="s">
        <v>29</v>
      </c>
      <c r="N115" t="s">
        <v>102</v>
      </c>
      <c r="O115" t="s">
        <v>20</v>
      </c>
    </row>
    <row r="116" spans="1:15" x14ac:dyDescent="0.25">
      <c r="A116" t="str">
        <f t="shared" si="12"/>
        <v xml:space="preserve">  03460-7406</v>
      </c>
      <c r="B116" t="s">
        <v>98</v>
      </c>
      <c r="C116">
        <v>1703</v>
      </c>
      <c r="D116" t="str">
        <f t="shared" si="13"/>
        <v>CD</v>
      </c>
      <c r="E116">
        <v>57051</v>
      </c>
      <c r="F116" s="3">
        <v>7242.5</v>
      </c>
      <c r="G116" s="3">
        <v>0</v>
      </c>
      <c r="H116">
        <v>0</v>
      </c>
      <c r="I116" s="1">
        <v>42795</v>
      </c>
      <c r="J116">
        <v>1076</v>
      </c>
      <c r="K116">
        <v>3551</v>
      </c>
      <c r="L116" t="s">
        <v>17</v>
      </c>
      <c r="M116" t="s">
        <v>103</v>
      </c>
      <c r="N116" t="s">
        <v>20</v>
      </c>
      <c r="O116" t="s">
        <v>20</v>
      </c>
    </row>
    <row r="117" spans="1:15" x14ac:dyDescent="0.25">
      <c r="A117" t="str">
        <f t="shared" si="12"/>
        <v xml:space="preserve">  03460-7406</v>
      </c>
      <c r="B117" t="s">
        <v>98</v>
      </c>
      <c r="C117">
        <v>1703</v>
      </c>
      <c r="D117" t="str">
        <f t="shared" si="13"/>
        <v>CD</v>
      </c>
      <c r="E117">
        <v>57470</v>
      </c>
      <c r="F117" s="3">
        <v>3760</v>
      </c>
      <c r="G117" s="3">
        <v>0</v>
      </c>
      <c r="H117">
        <v>0</v>
      </c>
      <c r="I117" s="1">
        <v>42824</v>
      </c>
      <c r="J117">
        <v>1081</v>
      </c>
      <c r="K117">
        <v>437</v>
      </c>
      <c r="L117" t="s">
        <v>104</v>
      </c>
      <c r="M117" t="s">
        <v>105</v>
      </c>
      <c r="N117" t="s">
        <v>106</v>
      </c>
      <c r="O117" t="s">
        <v>20</v>
      </c>
    </row>
    <row r="118" spans="1:15" x14ac:dyDescent="0.25">
      <c r="A118" t="str">
        <f t="shared" si="12"/>
        <v xml:space="preserve">  03460-7406</v>
      </c>
      <c r="B118" t="s">
        <v>98</v>
      </c>
      <c r="C118">
        <v>1703</v>
      </c>
      <c r="D118" t="str">
        <f t="shared" si="13"/>
        <v>CD</v>
      </c>
      <c r="E118">
        <v>57470</v>
      </c>
      <c r="F118" s="3">
        <v>5281.25</v>
      </c>
      <c r="G118" s="3">
        <v>0</v>
      </c>
      <c r="H118">
        <v>0</v>
      </c>
      <c r="I118" s="1">
        <v>42824</v>
      </c>
      <c r="J118">
        <v>1083</v>
      </c>
      <c r="K118">
        <v>3551</v>
      </c>
      <c r="L118" t="s">
        <v>17</v>
      </c>
      <c r="M118" t="s">
        <v>32</v>
      </c>
      <c r="N118" t="s">
        <v>107</v>
      </c>
      <c r="O118" t="s">
        <v>20</v>
      </c>
    </row>
    <row r="119" spans="1:15" x14ac:dyDescent="0.25">
      <c r="A119" t="str">
        <f t="shared" si="12"/>
        <v xml:space="preserve">  03460-7406</v>
      </c>
      <c r="B119" t="s">
        <v>98</v>
      </c>
      <c r="C119">
        <v>1705</v>
      </c>
      <c r="D119" t="str">
        <f t="shared" si="13"/>
        <v>CD</v>
      </c>
      <c r="E119">
        <v>58048</v>
      </c>
      <c r="F119" s="3">
        <v>930</v>
      </c>
      <c r="G119" s="3">
        <v>0</v>
      </c>
      <c r="H119">
        <v>0</v>
      </c>
      <c r="I119" s="1">
        <v>42864</v>
      </c>
      <c r="J119">
        <v>1090</v>
      </c>
      <c r="K119">
        <v>3551</v>
      </c>
      <c r="L119" t="s">
        <v>17</v>
      </c>
      <c r="M119" t="s">
        <v>108</v>
      </c>
      <c r="N119" t="s">
        <v>34</v>
      </c>
      <c r="O119" t="s">
        <v>20</v>
      </c>
    </row>
    <row r="120" spans="1:15" x14ac:dyDescent="0.25">
      <c r="A120" t="str">
        <f t="shared" si="12"/>
        <v xml:space="preserve">  03460-7406</v>
      </c>
      <c r="B120" t="s">
        <v>98</v>
      </c>
      <c r="C120">
        <v>1706</v>
      </c>
      <c r="D120" t="str">
        <f t="shared" si="13"/>
        <v>CD</v>
      </c>
      <c r="E120">
        <v>58568</v>
      </c>
      <c r="F120" s="3">
        <v>3158.21</v>
      </c>
      <c r="G120" s="3">
        <v>0</v>
      </c>
      <c r="H120">
        <v>0</v>
      </c>
      <c r="I120" s="1">
        <v>42898</v>
      </c>
      <c r="J120">
        <v>1100</v>
      </c>
      <c r="K120">
        <v>3551</v>
      </c>
      <c r="L120" t="s">
        <v>17</v>
      </c>
      <c r="M120" t="s">
        <v>109</v>
      </c>
      <c r="N120" t="s">
        <v>110</v>
      </c>
      <c r="O120" t="s">
        <v>20</v>
      </c>
    </row>
    <row r="121" spans="1:15" x14ac:dyDescent="0.25">
      <c r="A121" t="str">
        <f t="shared" si="12"/>
        <v xml:space="preserve">  03460-7406</v>
      </c>
      <c r="B121" t="s">
        <v>98</v>
      </c>
      <c r="C121">
        <v>1707</v>
      </c>
      <c r="D121" t="str">
        <f t="shared" si="13"/>
        <v>CD</v>
      </c>
      <c r="E121">
        <v>58897</v>
      </c>
      <c r="F121" s="3">
        <v>1980</v>
      </c>
      <c r="G121" s="3">
        <v>0</v>
      </c>
      <c r="H121">
        <v>0</v>
      </c>
      <c r="I121" s="1">
        <v>42921</v>
      </c>
      <c r="J121">
        <v>1105</v>
      </c>
      <c r="K121">
        <v>3551</v>
      </c>
      <c r="L121" t="s">
        <v>17</v>
      </c>
      <c r="M121" t="s">
        <v>37</v>
      </c>
      <c r="N121" t="s">
        <v>107</v>
      </c>
      <c r="O121" t="s">
        <v>20</v>
      </c>
    </row>
    <row r="122" spans="1:15" x14ac:dyDescent="0.25">
      <c r="A122" t="str">
        <f t="shared" si="12"/>
        <v xml:space="preserve">  03460-7406</v>
      </c>
      <c r="B122" t="s">
        <v>98</v>
      </c>
      <c r="C122">
        <v>1707</v>
      </c>
      <c r="D122" t="str">
        <f t="shared" si="13"/>
        <v>CD</v>
      </c>
      <c r="E122">
        <v>59254</v>
      </c>
      <c r="F122" s="3">
        <v>368.75</v>
      </c>
      <c r="G122" s="3">
        <v>0</v>
      </c>
      <c r="H122">
        <v>0</v>
      </c>
      <c r="I122" s="1">
        <v>42943</v>
      </c>
      <c r="J122">
        <v>1111</v>
      </c>
      <c r="K122">
        <v>3551</v>
      </c>
      <c r="L122" t="s">
        <v>17</v>
      </c>
      <c r="M122" t="s">
        <v>111</v>
      </c>
      <c r="N122" t="s">
        <v>102</v>
      </c>
      <c r="O122" t="s">
        <v>20</v>
      </c>
    </row>
    <row r="123" spans="1:15" x14ac:dyDescent="0.25">
      <c r="A123" t="str">
        <f t="shared" si="12"/>
        <v xml:space="preserve">  03460-7406</v>
      </c>
      <c r="B123" t="s">
        <v>98</v>
      </c>
      <c r="C123">
        <v>1708</v>
      </c>
      <c r="D123" t="str">
        <f t="shared" si="13"/>
        <v>CD</v>
      </c>
      <c r="E123">
        <v>59756</v>
      </c>
      <c r="F123" s="3">
        <v>3015</v>
      </c>
      <c r="G123" s="3">
        <v>0</v>
      </c>
      <c r="H123">
        <v>0</v>
      </c>
      <c r="I123" s="1">
        <v>42978</v>
      </c>
      <c r="J123">
        <v>1120</v>
      </c>
      <c r="K123">
        <v>3551</v>
      </c>
      <c r="L123" t="s">
        <v>17</v>
      </c>
      <c r="M123" t="s">
        <v>112</v>
      </c>
      <c r="N123" t="s">
        <v>20</v>
      </c>
      <c r="O123" t="s">
        <v>20</v>
      </c>
    </row>
    <row r="124" spans="1:15" x14ac:dyDescent="0.25">
      <c r="A124" t="str">
        <f t="shared" si="12"/>
        <v xml:space="preserve">  03460-7406</v>
      </c>
      <c r="B124" t="s">
        <v>98</v>
      </c>
      <c r="C124">
        <v>1710</v>
      </c>
      <c r="D124" t="str">
        <f t="shared" si="13"/>
        <v>CD</v>
      </c>
      <c r="E124">
        <v>60284</v>
      </c>
      <c r="F124" s="3">
        <v>1351.24</v>
      </c>
      <c r="G124" s="3">
        <v>0</v>
      </c>
      <c r="H124">
        <v>0</v>
      </c>
      <c r="I124" s="1">
        <v>43017</v>
      </c>
      <c r="J124">
        <v>1127</v>
      </c>
      <c r="K124">
        <v>3551</v>
      </c>
      <c r="L124" t="s">
        <v>17</v>
      </c>
      <c r="M124" t="s">
        <v>113</v>
      </c>
      <c r="N124" t="s">
        <v>114</v>
      </c>
      <c r="O124" t="s">
        <v>20</v>
      </c>
    </row>
    <row r="125" spans="1:15" x14ac:dyDescent="0.25">
      <c r="A125" t="str">
        <f t="shared" si="12"/>
        <v xml:space="preserve">  03460-7406</v>
      </c>
      <c r="B125" t="s">
        <v>98</v>
      </c>
      <c r="C125">
        <v>1711</v>
      </c>
      <c r="D125" t="str">
        <f t="shared" si="13"/>
        <v>CD</v>
      </c>
      <c r="E125">
        <v>60657</v>
      </c>
      <c r="F125" s="3">
        <v>1911.25</v>
      </c>
      <c r="G125" s="3">
        <v>0</v>
      </c>
      <c r="H125">
        <v>0</v>
      </c>
      <c r="I125" s="1">
        <v>43045</v>
      </c>
      <c r="J125">
        <v>1144</v>
      </c>
      <c r="K125">
        <v>3551</v>
      </c>
      <c r="L125" t="s">
        <v>17</v>
      </c>
      <c r="M125" t="s">
        <v>115</v>
      </c>
      <c r="N125" t="s">
        <v>20</v>
      </c>
      <c r="O125" t="s">
        <v>20</v>
      </c>
    </row>
    <row r="126" spans="1:15" x14ac:dyDescent="0.25">
      <c r="A126" t="str">
        <f t="shared" si="12"/>
        <v xml:space="preserve">  03460-7406</v>
      </c>
      <c r="B126" t="s">
        <v>98</v>
      </c>
      <c r="C126">
        <v>1712</v>
      </c>
      <c r="D126" t="str">
        <f t="shared" si="13"/>
        <v>CD</v>
      </c>
      <c r="E126">
        <v>61172</v>
      </c>
      <c r="F126" s="3">
        <v>373.09</v>
      </c>
      <c r="G126" s="3">
        <v>0</v>
      </c>
      <c r="H126">
        <v>0</v>
      </c>
      <c r="I126" s="1">
        <v>43087</v>
      </c>
      <c r="J126">
        <v>1164</v>
      </c>
      <c r="K126">
        <v>739</v>
      </c>
      <c r="L126" t="s">
        <v>116</v>
      </c>
      <c r="M126" t="s">
        <v>117</v>
      </c>
      <c r="N126" t="s">
        <v>20</v>
      </c>
      <c r="O126" t="s">
        <v>20</v>
      </c>
    </row>
    <row r="127" spans="1:15" x14ac:dyDescent="0.25">
      <c r="A127" t="str">
        <f t="shared" si="12"/>
        <v xml:space="preserve">  03460-7406</v>
      </c>
      <c r="B127" t="s">
        <v>98</v>
      </c>
      <c r="C127">
        <v>1712</v>
      </c>
      <c r="D127" t="str">
        <f t="shared" si="13"/>
        <v>CD</v>
      </c>
      <c r="E127">
        <v>61172</v>
      </c>
      <c r="F127" s="3">
        <v>592.5</v>
      </c>
      <c r="G127" s="3">
        <v>0</v>
      </c>
      <c r="H127">
        <v>0</v>
      </c>
      <c r="I127" s="1">
        <v>43087</v>
      </c>
      <c r="J127">
        <v>1165</v>
      </c>
      <c r="K127">
        <v>3551</v>
      </c>
      <c r="L127" t="s">
        <v>17</v>
      </c>
      <c r="M127" t="s">
        <v>118</v>
      </c>
      <c r="N127" t="s">
        <v>107</v>
      </c>
      <c r="O127" t="s">
        <v>20</v>
      </c>
    </row>
    <row r="128" spans="1:15" x14ac:dyDescent="0.25">
      <c r="A128" t="str">
        <f t="shared" si="12"/>
        <v xml:space="preserve">  03460-7406</v>
      </c>
      <c r="B128" t="s">
        <v>98</v>
      </c>
      <c r="C128">
        <v>1801</v>
      </c>
      <c r="D128" t="str">
        <f t="shared" si="13"/>
        <v>CD</v>
      </c>
      <c r="E128">
        <v>61474</v>
      </c>
      <c r="F128" s="3">
        <v>412.5</v>
      </c>
      <c r="G128" s="3">
        <v>0</v>
      </c>
      <c r="H128">
        <v>0</v>
      </c>
      <c r="I128" s="1">
        <v>43111</v>
      </c>
      <c r="J128">
        <v>1177</v>
      </c>
      <c r="K128">
        <v>3551</v>
      </c>
      <c r="L128" t="s">
        <v>17</v>
      </c>
      <c r="M128" t="s">
        <v>119</v>
      </c>
      <c r="N128" t="s">
        <v>20</v>
      </c>
      <c r="O128" t="s">
        <v>20</v>
      </c>
    </row>
    <row r="129" spans="1:15" x14ac:dyDescent="0.25">
      <c r="A129" t="str">
        <f t="shared" si="12"/>
        <v xml:space="preserve">  03460-7406</v>
      </c>
      <c r="B129" t="s">
        <v>98</v>
      </c>
      <c r="C129">
        <v>1804</v>
      </c>
      <c r="D129" t="str">
        <f t="shared" si="13"/>
        <v>CD</v>
      </c>
      <c r="E129">
        <v>62609</v>
      </c>
      <c r="F129" s="3">
        <v>1348.75</v>
      </c>
      <c r="G129" s="3">
        <v>0</v>
      </c>
      <c r="H129">
        <v>0</v>
      </c>
      <c r="I129" s="1">
        <v>43195</v>
      </c>
      <c r="J129">
        <v>1189</v>
      </c>
      <c r="K129">
        <v>3551</v>
      </c>
      <c r="L129" t="s">
        <v>17</v>
      </c>
      <c r="M129" t="s">
        <v>120</v>
      </c>
      <c r="N129" t="s">
        <v>20</v>
      </c>
      <c r="O129" t="s">
        <v>20</v>
      </c>
    </row>
    <row r="130" spans="1:15" x14ac:dyDescent="0.25">
      <c r="A130" t="str">
        <f t="shared" si="12"/>
        <v xml:space="preserve">  03460-7406</v>
      </c>
      <c r="B130" t="s">
        <v>98</v>
      </c>
      <c r="C130">
        <v>1805</v>
      </c>
      <c r="D130" t="str">
        <f t="shared" si="13"/>
        <v>CD</v>
      </c>
      <c r="E130">
        <v>63088</v>
      </c>
      <c r="F130" s="3">
        <v>2540</v>
      </c>
      <c r="G130" s="3">
        <v>0</v>
      </c>
      <c r="H130">
        <v>0</v>
      </c>
      <c r="I130" s="1">
        <v>43231</v>
      </c>
      <c r="J130">
        <v>1195</v>
      </c>
      <c r="K130">
        <v>3551</v>
      </c>
      <c r="L130" t="s">
        <v>17</v>
      </c>
      <c r="M130" t="s">
        <v>121</v>
      </c>
      <c r="N130" t="s">
        <v>20</v>
      </c>
      <c r="O130" t="s">
        <v>20</v>
      </c>
    </row>
    <row r="131" spans="1:15" x14ac:dyDescent="0.25">
      <c r="A131" t="str">
        <f t="shared" si="12"/>
        <v xml:space="preserve">  03460-7406</v>
      </c>
      <c r="B131" t="s">
        <v>98</v>
      </c>
      <c r="C131">
        <v>1806</v>
      </c>
      <c r="D131" t="str">
        <f t="shared" si="13"/>
        <v>CD</v>
      </c>
      <c r="E131">
        <v>63581</v>
      </c>
      <c r="F131" s="3">
        <v>2275</v>
      </c>
      <c r="G131" s="3">
        <v>0</v>
      </c>
      <c r="H131">
        <v>0</v>
      </c>
      <c r="I131" s="1">
        <v>43265</v>
      </c>
      <c r="J131">
        <v>1214</v>
      </c>
      <c r="K131">
        <v>3551</v>
      </c>
      <c r="L131" t="s">
        <v>17</v>
      </c>
      <c r="M131" t="s">
        <v>122</v>
      </c>
      <c r="N131" t="s">
        <v>123</v>
      </c>
      <c r="O131" t="s">
        <v>20</v>
      </c>
    </row>
    <row r="132" spans="1:15" x14ac:dyDescent="0.25">
      <c r="A132" t="str">
        <f t="shared" si="12"/>
        <v xml:space="preserve">  03460-7406</v>
      </c>
      <c r="B132" t="s">
        <v>98</v>
      </c>
      <c r="C132">
        <v>1807</v>
      </c>
      <c r="D132" t="str">
        <f t="shared" si="13"/>
        <v>CD</v>
      </c>
      <c r="E132">
        <v>63944</v>
      </c>
      <c r="F132" s="3">
        <v>3212.5</v>
      </c>
      <c r="G132" s="3">
        <v>0</v>
      </c>
      <c r="H132">
        <v>0</v>
      </c>
      <c r="I132" s="1">
        <v>43291</v>
      </c>
      <c r="J132">
        <v>1224</v>
      </c>
      <c r="K132">
        <v>3551</v>
      </c>
      <c r="L132" t="s">
        <v>17</v>
      </c>
      <c r="M132" t="s">
        <v>124</v>
      </c>
      <c r="N132" t="s">
        <v>107</v>
      </c>
      <c r="O132" t="s">
        <v>20</v>
      </c>
    </row>
    <row r="133" spans="1:15" x14ac:dyDescent="0.25">
      <c r="A133" t="str">
        <f t="shared" si="12"/>
        <v xml:space="preserve">  03460-7406</v>
      </c>
      <c r="B133" t="s">
        <v>98</v>
      </c>
      <c r="C133">
        <v>1808</v>
      </c>
      <c r="D133" t="str">
        <f t="shared" si="13"/>
        <v>CD</v>
      </c>
      <c r="E133">
        <v>64430</v>
      </c>
      <c r="F133" s="3">
        <v>2208.75</v>
      </c>
      <c r="G133" s="3">
        <v>0</v>
      </c>
      <c r="H133">
        <v>0</v>
      </c>
      <c r="I133" s="1">
        <v>43326</v>
      </c>
      <c r="J133">
        <v>1232</v>
      </c>
      <c r="K133">
        <v>3551</v>
      </c>
      <c r="L133" t="s">
        <v>17</v>
      </c>
      <c r="M133" t="s">
        <v>125</v>
      </c>
      <c r="N133" t="s">
        <v>20</v>
      </c>
      <c r="O133" t="s">
        <v>20</v>
      </c>
    </row>
    <row r="134" spans="1:15" x14ac:dyDescent="0.25">
      <c r="A134" t="str">
        <f t="shared" si="12"/>
        <v xml:space="preserve">  03460-7406</v>
      </c>
      <c r="B134" t="s">
        <v>98</v>
      </c>
      <c r="C134">
        <v>1809</v>
      </c>
      <c r="D134" t="str">
        <f t="shared" si="13"/>
        <v>CD</v>
      </c>
      <c r="E134">
        <v>64835</v>
      </c>
      <c r="F134" s="3">
        <v>2957.5</v>
      </c>
      <c r="G134" s="3">
        <v>0</v>
      </c>
      <c r="H134">
        <v>0</v>
      </c>
      <c r="I134" s="1">
        <v>43354</v>
      </c>
      <c r="J134">
        <v>1235</v>
      </c>
      <c r="K134">
        <v>3551</v>
      </c>
      <c r="L134" t="s">
        <v>17</v>
      </c>
      <c r="M134" t="s">
        <v>126</v>
      </c>
      <c r="N134" t="s">
        <v>127</v>
      </c>
      <c r="O134" t="s">
        <v>20</v>
      </c>
    </row>
    <row r="135" spans="1:15" x14ac:dyDescent="0.25">
      <c r="A135" t="str">
        <f t="shared" si="12"/>
        <v xml:space="preserve">  03460-7406</v>
      </c>
      <c r="B135" t="s">
        <v>98</v>
      </c>
      <c r="C135">
        <v>1810</v>
      </c>
      <c r="D135" t="str">
        <f t="shared" si="13"/>
        <v>CD</v>
      </c>
      <c r="E135">
        <v>65275</v>
      </c>
      <c r="F135" s="3">
        <v>360</v>
      </c>
      <c r="G135" s="3">
        <v>0</v>
      </c>
      <c r="H135">
        <v>0</v>
      </c>
      <c r="I135" s="1">
        <v>43384</v>
      </c>
      <c r="J135">
        <v>1241</v>
      </c>
      <c r="K135">
        <v>3551</v>
      </c>
      <c r="L135" t="s">
        <v>17</v>
      </c>
      <c r="M135" t="s">
        <v>128</v>
      </c>
      <c r="N135" t="s">
        <v>34</v>
      </c>
      <c r="O135" t="s">
        <v>20</v>
      </c>
    </row>
    <row r="136" spans="1:15" x14ac:dyDescent="0.25">
      <c r="A136" t="str">
        <f t="shared" si="12"/>
        <v xml:space="preserve">  03460-7406</v>
      </c>
      <c r="B136" t="s">
        <v>98</v>
      </c>
      <c r="C136">
        <v>1811</v>
      </c>
      <c r="D136" t="str">
        <f t="shared" si="13"/>
        <v>CD</v>
      </c>
      <c r="E136">
        <v>65736</v>
      </c>
      <c r="F136" s="3">
        <v>232.5</v>
      </c>
      <c r="G136" s="3">
        <v>0</v>
      </c>
      <c r="H136">
        <v>0</v>
      </c>
      <c r="I136" s="1">
        <v>43419</v>
      </c>
      <c r="J136">
        <v>1245</v>
      </c>
      <c r="K136">
        <v>3551</v>
      </c>
      <c r="L136" t="s">
        <v>17</v>
      </c>
      <c r="M136" t="s">
        <v>129</v>
      </c>
      <c r="N136" t="s">
        <v>20</v>
      </c>
      <c r="O136" t="s">
        <v>20</v>
      </c>
    </row>
    <row r="137" spans="1:15" x14ac:dyDescent="0.25">
      <c r="A137" t="str">
        <f t="shared" si="12"/>
        <v xml:space="preserve">  03460-7406</v>
      </c>
      <c r="B137" t="s">
        <v>98</v>
      </c>
      <c r="C137">
        <v>1901</v>
      </c>
      <c r="D137" t="str">
        <f t="shared" si="13"/>
        <v>CD</v>
      </c>
      <c r="E137">
        <v>66452</v>
      </c>
      <c r="F137" s="3">
        <v>1493.75</v>
      </c>
      <c r="G137" s="3">
        <v>0</v>
      </c>
      <c r="H137">
        <v>0</v>
      </c>
      <c r="I137" s="1">
        <v>43475</v>
      </c>
      <c r="J137">
        <v>1250</v>
      </c>
      <c r="K137">
        <v>3551</v>
      </c>
      <c r="L137" t="s">
        <v>17</v>
      </c>
      <c r="M137" t="s">
        <v>130</v>
      </c>
      <c r="N137" t="s">
        <v>20</v>
      </c>
      <c r="O137" t="s">
        <v>20</v>
      </c>
    </row>
    <row r="138" spans="1:15" x14ac:dyDescent="0.25">
      <c r="A138" t="str">
        <f t="shared" si="12"/>
        <v xml:space="preserve">  03460-7406</v>
      </c>
      <c r="B138" t="s">
        <v>98</v>
      </c>
      <c r="C138">
        <v>1902</v>
      </c>
      <c r="D138" t="str">
        <f t="shared" si="13"/>
        <v>CD</v>
      </c>
      <c r="E138">
        <v>66863</v>
      </c>
      <c r="F138" s="3">
        <v>1480</v>
      </c>
      <c r="G138" s="3">
        <v>0</v>
      </c>
      <c r="H138">
        <v>0</v>
      </c>
      <c r="I138" s="1">
        <v>43510</v>
      </c>
      <c r="J138">
        <v>1253</v>
      </c>
      <c r="K138">
        <v>3551</v>
      </c>
      <c r="L138" t="s">
        <v>17</v>
      </c>
      <c r="M138" t="s">
        <v>131</v>
      </c>
      <c r="N138" t="s">
        <v>20</v>
      </c>
      <c r="O138" t="s">
        <v>20</v>
      </c>
    </row>
    <row r="139" spans="1:15" x14ac:dyDescent="0.25">
      <c r="A139" t="str">
        <f t="shared" si="12"/>
        <v xml:space="preserve">  03460-7406</v>
      </c>
      <c r="B139" t="s">
        <v>98</v>
      </c>
      <c r="C139">
        <v>1902</v>
      </c>
      <c r="D139" t="str">
        <f t="shared" si="13"/>
        <v>CD</v>
      </c>
      <c r="E139">
        <v>67077</v>
      </c>
      <c r="F139" s="3">
        <v>203.75</v>
      </c>
      <c r="G139" s="3">
        <v>0</v>
      </c>
      <c r="H139">
        <v>0</v>
      </c>
      <c r="I139" s="1">
        <v>43524</v>
      </c>
      <c r="J139">
        <v>1256</v>
      </c>
      <c r="K139">
        <v>3551</v>
      </c>
      <c r="L139" t="s">
        <v>17</v>
      </c>
      <c r="M139" t="s">
        <v>132</v>
      </c>
      <c r="N139" t="s">
        <v>20</v>
      </c>
      <c r="O139" t="s">
        <v>20</v>
      </c>
    </row>
    <row r="140" spans="1:15" x14ac:dyDescent="0.25">
      <c r="A140" t="str">
        <f t="shared" si="12"/>
        <v xml:space="preserve">  03460-7406</v>
      </c>
      <c r="B140" t="s">
        <v>98</v>
      </c>
      <c r="C140">
        <v>1905</v>
      </c>
      <c r="D140" t="str">
        <f t="shared" si="13"/>
        <v>CD</v>
      </c>
      <c r="E140">
        <v>68360</v>
      </c>
      <c r="F140" s="3">
        <v>190</v>
      </c>
      <c r="G140" s="3">
        <v>0</v>
      </c>
      <c r="H140">
        <v>0</v>
      </c>
      <c r="I140" s="1">
        <v>43607</v>
      </c>
      <c r="J140">
        <v>1272</v>
      </c>
      <c r="K140">
        <v>3551</v>
      </c>
      <c r="L140" t="s">
        <v>17</v>
      </c>
      <c r="M140" t="s">
        <v>133</v>
      </c>
      <c r="N140" t="s">
        <v>20</v>
      </c>
      <c r="O140" t="s">
        <v>20</v>
      </c>
    </row>
    <row r="141" spans="1:15" x14ac:dyDescent="0.25">
      <c r="A141" t="str">
        <f t="shared" si="12"/>
        <v xml:space="preserve">  03460-7406</v>
      </c>
      <c r="B141" t="s">
        <v>98</v>
      </c>
      <c r="C141">
        <v>1906</v>
      </c>
      <c r="D141" t="str">
        <f t="shared" si="13"/>
        <v>CD</v>
      </c>
      <c r="E141">
        <v>68745</v>
      </c>
      <c r="F141" s="3">
        <v>1220</v>
      </c>
      <c r="G141" s="3">
        <v>0</v>
      </c>
      <c r="H141">
        <v>0</v>
      </c>
      <c r="I141" s="1">
        <v>43626</v>
      </c>
      <c r="J141">
        <v>1276</v>
      </c>
      <c r="K141">
        <v>3551</v>
      </c>
      <c r="L141" t="s">
        <v>17</v>
      </c>
      <c r="M141" t="s">
        <v>134</v>
      </c>
      <c r="N141" t="s">
        <v>20</v>
      </c>
      <c r="O141" t="s">
        <v>20</v>
      </c>
    </row>
    <row r="142" spans="1:15" x14ac:dyDescent="0.25">
      <c r="A142" t="str">
        <f t="shared" si="12"/>
        <v xml:space="preserve">  03460-7406</v>
      </c>
      <c r="B142" t="s">
        <v>98</v>
      </c>
      <c r="C142">
        <v>1906</v>
      </c>
      <c r="D142" t="str">
        <f t="shared" si="13"/>
        <v>CD</v>
      </c>
      <c r="E142">
        <v>68798</v>
      </c>
      <c r="F142" s="3">
        <v>3933.48</v>
      </c>
      <c r="G142" s="3">
        <v>0</v>
      </c>
      <c r="H142">
        <v>0</v>
      </c>
      <c r="I142" s="1">
        <v>43630</v>
      </c>
      <c r="J142">
        <v>1279</v>
      </c>
      <c r="K142">
        <v>3551</v>
      </c>
      <c r="L142" t="s">
        <v>17</v>
      </c>
      <c r="M142" t="s">
        <v>135</v>
      </c>
      <c r="N142" t="s">
        <v>20</v>
      </c>
      <c r="O142" t="s">
        <v>20</v>
      </c>
    </row>
    <row r="143" spans="1:15" x14ac:dyDescent="0.25">
      <c r="A143" t="str">
        <f t="shared" si="12"/>
        <v xml:space="preserve">  03460-7406</v>
      </c>
      <c r="B143" t="s">
        <v>98</v>
      </c>
      <c r="C143">
        <v>1907</v>
      </c>
      <c r="D143" t="str">
        <f t="shared" si="13"/>
        <v>CD</v>
      </c>
      <c r="E143">
        <v>69127</v>
      </c>
      <c r="F143" s="3">
        <v>94.5</v>
      </c>
      <c r="G143" s="3">
        <v>0</v>
      </c>
      <c r="H143">
        <v>0</v>
      </c>
      <c r="I143" s="1">
        <v>43649</v>
      </c>
      <c r="J143">
        <v>1284</v>
      </c>
      <c r="K143">
        <v>2889</v>
      </c>
      <c r="L143" t="s">
        <v>136</v>
      </c>
      <c r="M143" t="s">
        <v>137</v>
      </c>
      <c r="N143" t="s">
        <v>20</v>
      </c>
      <c r="O143" t="s">
        <v>20</v>
      </c>
    </row>
    <row r="144" spans="1:15" x14ac:dyDescent="0.25">
      <c r="A144" t="str">
        <f t="shared" si="12"/>
        <v xml:space="preserve">  03460-7406</v>
      </c>
      <c r="B144" t="s">
        <v>98</v>
      </c>
      <c r="C144">
        <v>1907</v>
      </c>
      <c r="D144" t="str">
        <f t="shared" si="13"/>
        <v>CD</v>
      </c>
      <c r="E144">
        <v>69321</v>
      </c>
      <c r="F144" s="3">
        <v>1232.5899999999999</v>
      </c>
      <c r="G144" s="3">
        <v>0</v>
      </c>
      <c r="H144">
        <v>0</v>
      </c>
      <c r="I144" s="1">
        <v>43669</v>
      </c>
      <c r="J144">
        <v>1290</v>
      </c>
      <c r="K144">
        <v>3551</v>
      </c>
      <c r="L144" t="s">
        <v>17</v>
      </c>
      <c r="M144" t="s">
        <v>138</v>
      </c>
      <c r="N144" t="s">
        <v>20</v>
      </c>
      <c r="O144" t="s">
        <v>20</v>
      </c>
    </row>
    <row r="145" spans="1:15" x14ac:dyDescent="0.25">
      <c r="A145" t="str">
        <f t="shared" si="12"/>
        <v xml:space="preserve">  03460-7406</v>
      </c>
      <c r="B145" t="s">
        <v>98</v>
      </c>
      <c r="C145">
        <v>1908</v>
      </c>
      <c r="D145" t="str">
        <f t="shared" si="13"/>
        <v>CD</v>
      </c>
      <c r="E145">
        <v>69730</v>
      </c>
      <c r="F145" s="3">
        <v>2913.75</v>
      </c>
      <c r="G145" s="3">
        <v>0</v>
      </c>
      <c r="H145">
        <v>0</v>
      </c>
      <c r="I145" s="1">
        <v>43692</v>
      </c>
      <c r="J145">
        <v>1293</v>
      </c>
      <c r="K145">
        <v>3551</v>
      </c>
      <c r="L145" t="s">
        <v>17</v>
      </c>
      <c r="M145" t="s">
        <v>138</v>
      </c>
      <c r="N145" t="s">
        <v>34</v>
      </c>
      <c r="O145" t="s">
        <v>20</v>
      </c>
    </row>
    <row r="146" spans="1:15" x14ac:dyDescent="0.25">
      <c r="A146" t="str">
        <f t="shared" si="12"/>
        <v xml:space="preserve">  03460-7406</v>
      </c>
      <c r="B146" t="s">
        <v>98</v>
      </c>
      <c r="C146">
        <v>1909</v>
      </c>
      <c r="D146" t="str">
        <f t="shared" si="13"/>
        <v>CD</v>
      </c>
      <c r="E146">
        <v>70124</v>
      </c>
      <c r="F146" s="3">
        <v>1865.2</v>
      </c>
      <c r="G146" s="3">
        <v>0</v>
      </c>
      <c r="H146">
        <v>0</v>
      </c>
      <c r="I146" s="1">
        <v>43717</v>
      </c>
      <c r="J146">
        <v>1298</v>
      </c>
      <c r="K146">
        <v>1083</v>
      </c>
      <c r="L146" t="s">
        <v>139</v>
      </c>
      <c r="M146" t="s">
        <v>140</v>
      </c>
      <c r="N146" t="s">
        <v>20</v>
      </c>
      <c r="O146" t="s">
        <v>20</v>
      </c>
    </row>
    <row r="147" spans="1:15" x14ac:dyDescent="0.25">
      <c r="A147" t="str">
        <f t="shared" si="12"/>
        <v xml:space="preserve">  03460-7406</v>
      </c>
      <c r="B147" t="s">
        <v>98</v>
      </c>
      <c r="C147">
        <v>1909</v>
      </c>
      <c r="D147" t="str">
        <f t="shared" si="13"/>
        <v>CD</v>
      </c>
      <c r="E147">
        <v>70377</v>
      </c>
      <c r="F147" s="3">
        <v>840.62</v>
      </c>
      <c r="G147" s="3">
        <v>0</v>
      </c>
      <c r="H147">
        <v>0</v>
      </c>
      <c r="I147" s="1">
        <v>43732</v>
      </c>
      <c r="J147">
        <v>1300</v>
      </c>
      <c r="K147">
        <v>3551</v>
      </c>
      <c r="L147" t="s">
        <v>17</v>
      </c>
      <c r="M147" t="s">
        <v>141</v>
      </c>
      <c r="N147" t="s">
        <v>34</v>
      </c>
      <c r="O147" t="s">
        <v>20</v>
      </c>
    </row>
    <row r="148" spans="1:15" x14ac:dyDescent="0.25">
      <c r="A148" t="str">
        <f t="shared" si="12"/>
        <v xml:space="preserve">  03460-7406</v>
      </c>
      <c r="B148" t="s">
        <v>98</v>
      </c>
      <c r="C148">
        <v>1909</v>
      </c>
      <c r="D148" t="str">
        <f t="shared" si="13"/>
        <v>CD</v>
      </c>
      <c r="E148">
        <v>70411</v>
      </c>
      <c r="F148" s="3">
        <v>3072.5</v>
      </c>
      <c r="G148" s="3">
        <v>0</v>
      </c>
      <c r="H148">
        <v>0</v>
      </c>
      <c r="I148" s="1">
        <v>43734</v>
      </c>
      <c r="J148">
        <v>1302</v>
      </c>
      <c r="K148">
        <v>317</v>
      </c>
      <c r="L148" t="s">
        <v>142</v>
      </c>
      <c r="M148" t="s">
        <v>143</v>
      </c>
      <c r="N148" t="s">
        <v>20</v>
      </c>
      <c r="O148" t="s">
        <v>20</v>
      </c>
    </row>
    <row r="149" spans="1:15" x14ac:dyDescent="0.25">
      <c r="A149" t="str">
        <f t="shared" si="12"/>
        <v xml:space="preserve">  03460-7406</v>
      </c>
      <c r="B149" t="s">
        <v>98</v>
      </c>
      <c r="C149">
        <v>1909</v>
      </c>
      <c r="D149" t="str">
        <f t="shared" si="13"/>
        <v>CD</v>
      </c>
      <c r="E149">
        <v>70411</v>
      </c>
      <c r="F149" s="3">
        <v>1133.3499999999999</v>
      </c>
      <c r="G149" s="3">
        <v>0</v>
      </c>
      <c r="H149">
        <v>0</v>
      </c>
      <c r="I149" s="1">
        <v>43734</v>
      </c>
      <c r="J149">
        <v>1304</v>
      </c>
      <c r="K149">
        <v>827</v>
      </c>
      <c r="L149" t="s">
        <v>144</v>
      </c>
      <c r="M149" t="s">
        <v>145</v>
      </c>
      <c r="N149" t="s">
        <v>20</v>
      </c>
      <c r="O149" t="s">
        <v>20</v>
      </c>
    </row>
    <row r="150" spans="1:15" x14ac:dyDescent="0.25">
      <c r="A150" t="str">
        <f t="shared" si="12"/>
        <v xml:space="preserve">  03460-7406</v>
      </c>
      <c r="B150" t="s">
        <v>98</v>
      </c>
      <c r="C150">
        <v>1909</v>
      </c>
      <c r="D150" t="str">
        <f t="shared" si="13"/>
        <v>CD</v>
      </c>
      <c r="E150">
        <v>70411</v>
      </c>
      <c r="F150" s="3">
        <v>460.02</v>
      </c>
      <c r="G150" s="3">
        <v>0</v>
      </c>
      <c r="H150">
        <v>0</v>
      </c>
      <c r="I150" s="1">
        <v>43734</v>
      </c>
      <c r="J150">
        <v>1305</v>
      </c>
      <c r="K150">
        <v>1087</v>
      </c>
      <c r="L150" t="s">
        <v>146</v>
      </c>
      <c r="M150" t="s">
        <v>147</v>
      </c>
      <c r="N150" t="s">
        <v>20</v>
      </c>
      <c r="O150" t="s">
        <v>20</v>
      </c>
    </row>
    <row r="151" spans="1:15" x14ac:dyDescent="0.25">
      <c r="A151" t="str">
        <f t="shared" si="12"/>
        <v xml:space="preserve">  03460-7406</v>
      </c>
      <c r="B151" t="s">
        <v>98</v>
      </c>
      <c r="C151">
        <v>1910</v>
      </c>
      <c r="D151" t="str">
        <f t="shared" si="13"/>
        <v>CD</v>
      </c>
      <c r="E151">
        <v>70568</v>
      </c>
      <c r="F151" s="3">
        <v>3367.19</v>
      </c>
      <c r="G151" s="3">
        <v>0</v>
      </c>
      <c r="H151">
        <v>0</v>
      </c>
      <c r="I151" s="1">
        <v>43745</v>
      </c>
      <c r="J151">
        <v>1306</v>
      </c>
      <c r="K151">
        <v>827</v>
      </c>
      <c r="L151" t="s">
        <v>144</v>
      </c>
      <c r="M151" t="s">
        <v>148</v>
      </c>
      <c r="N151" t="s">
        <v>20</v>
      </c>
      <c r="O151" t="s">
        <v>20</v>
      </c>
    </row>
    <row r="152" spans="1:15" x14ac:dyDescent="0.25">
      <c r="A152" t="str">
        <f t="shared" si="12"/>
        <v xml:space="preserve">  03460-7406</v>
      </c>
      <c r="B152" t="s">
        <v>98</v>
      </c>
      <c r="C152">
        <v>1910</v>
      </c>
      <c r="D152" t="str">
        <f t="shared" si="13"/>
        <v>CD</v>
      </c>
      <c r="E152">
        <v>70568</v>
      </c>
      <c r="F152" s="3">
        <v>88.27</v>
      </c>
      <c r="G152" s="3">
        <v>0</v>
      </c>
      <c r="H152">
        <v>0</v>
      </c>
      <c r="I152" s="1">
        <v>43745</v>
      </c>
      <c r="J152">
        <v>1307</v>
      </c>
      <c r="K152">
        <v>1087</v>
      </c>
      <c r="L152" t="s">
        <v>146</v>
      </c>
      <c r="M152" t="s">
        <v>149</v>
      </c>
      <c r="N152" t="s">
        <v>20</v>
      </c>
      <c r="O152" t="s">
        <v>20</v>
      </c>
    </row>
    <row r="153" spans="1:15" x14ac:dyDescent="0.25">
      <c r="A153" t="str">
        <f t="shared" si="12"/>
        <v xml:space="preserve">  03460-7406</v>
      </c>
      <c r="B153" t="s">
        <v>98</v>
      </c>
      <c r="C153">
        <v>1910</v>
      </c>
      <c r="D153" t="str">
        <f t="shared" si="13"/>
        <v>CD</v>
      </c>
      <c r="E153">
        <v>70629</v>
      </c>
      <c r="F153" s="3">
        <v>182</v>
      </c>
      <c r="G153" s="3">
        <v>0</v>
      </c>
      <c r="H153">
        <v>0</v>
      </c>
      <c r="I153" s="1">
        <v>43748</v>
      </c>
      <c r="J153">
        <v>1308</v>
      </c>
      <c r="K153">
        <v>1668</v>
      </c>
      <c r="L153" t="s">
        <v>150</v>
      </c>
      <c r="M153" t="s">
        <v>151</v>
      </c>
      <c r="N153" t="s">
        <v>20</v>
      </c>
      <c r="O153" t="s">
        <v>20</v>
      </c>
    </row>
    <row r="154" spans="1:15" x14ac:dyDescent="0.25">
      <c r="A154" t="str">
        <f t="shared" si="12"/>
        <v xml:space="preserve">  03460-7406</v>
      </c>
      <c r="B154" t="s">
        <v>98</v>
      </c>
      <c r="C154">
        <v>1910</v>
      </c>
      <c r="D154" t="str">
        <f t="shared" si="13"/>
        <v>CD</v>
      </c>
      <c r="E154">
        <v>70629</v>
      </c>
      <c r="F154" s="3">
        <v>2669.92</v>
      </c>
      <c r="G154" s="3">
        <v>0</v>
      </c>
      <c r="H154">
        <v>0</v>
      </c>
      <c r="I154" s="1">
        <v>43748</v>
      </c>
      <c r="J154">
        <v>1310</v>
      </c>
      <c r="K154">
        <v>598</v>
      </c>
      <c r="L154" t="s">
        <v>152</v>
      </c>
      <c r="M154" t="s">
        <v>153</v>
      </c>
      <c r="N154" t="s">
        <v>20</v>
      </c>
      <c r="O154" t="s">
        <v>20</v>
      </c>
    </row>
    <row r="155" spans="1:15" x14ac:dyDescent="0.25">
      <c r="A155" t="str">
        <f t="shared" si="12"/>
        <v xml:space="preserve">  03460-7406</v>
      </c>
      <c r="B155" t="s">
        <v>98</v>
      </c>
      <c r="C155">
        <v>1910</v>
      </c>
      <c r="D155" t="str">
        <f t="shared" si="13"/>
        <v>CD</v>
      </c>
      <c r="E155">
        <v>70882</v>
      </c>
      <c r="F155" s="3">
        <v>3085.5</v>
      </c>
      <c r="G155" s="3">
        <v>0</v>
      </c>
      <c r="H155">
        <v>0</v>
      </c>
      <c r="I155" s="1">
        <v>43768</v>
      </c>
      <c r="J155">
        <v>1314</v>
      </c>
      <c r="K155">
        <v>1876</v>
      </c>
      <c r="L155" t="s">
        <v>154</v>
      </c>
      <c r="M155" t="s">
        <v>155</v>
      </c>
      <c r="N155" t="s">
        <v>20</v>
      </c>
      <c r="O155" t="s">
        <v>20</v>
      </c>
    </row>
    <row r="156" spans="1:15" x14ac:dyDescent="0.25">
      <c r="A156" t="str">
        <f t="shared" si="12"/>
        <v xml:space="preserve">  03460-7406</v>
      </c>
      <c r="B156" t="s">
        <v>98</v>
      </c>
      <c r="C156">
        <v>1910</v>
      </c>
      <c r="D156" t="str">
        <f t="shared" si="13"/>
        <v>CD</v>
      </c>
      <c r="E156">
        <v>70882</v>
      </c>
      <c r="F156" s="3">
        <v>881.31</v>
      </c>
      <c r="G156" s="3">
        <v>0</v>
      </c>
      <c r="H156">
        <v>0</v>
      </c>
      <c r="I156" s="1">
        <v>43768</v>
      </c>
      <c r="J156">
        <v>1316</v>
      </c>
      <c r="K156">
        <v>3551</v>
      </c>
      <c r="L156" t="s">
        <v>17</v>
      </c>
      <c r="M156" t="s">
        <v>156</v>
      </c>
      <c r="N156" t="s">
        <v>20</v>
      </c>
      <c r="O156" t="s">
        <v>20</v>
      </c>
    </row>
    <row r="157" spans="1:15" x14ac:dyDescent="0.25">
      <c r="A157" t="str">
        <f t="shared" si="12"/>
        <v xml:space="preserve">  03460-7406</v>
      </c>
      <c r="B157" t="s">
        <v>98</v>
      </c>
      <c r="C157">
        <v>1911</v>
      </c>
      <c r="D157" t="str">
        <f t="shared" si="13"/>
        <v>CD</v>
      </c>
      <c r="E157">
        <v>71082</v>
      </c>
      <c r="F157" s="3">
        <v>947.6</v>
      </c>
      <c r="G157" s="3">
        <v>0</v>
      </c>
      <c r="H157">
        <v>0</v>
      </c>
      <c r="I157" s="1">
        <v>43777</v>
      </c>
      <c r="J157">
        <v>1317</v>
      </c>
      <c r="K157">
        <v>1876</v>
      </c>
      <c r="L157" t="s">
        <v>154</v>
      </c>
      <c r="M157" t="s">
        <v>157</v>
      </c>
      <c r="N157" s="1">
        <v>43752</v>
      </c>
      <c r="O157" t="s">
        <v>20</v>
      </c>
    </row>
    <row r="158" spans="1:15" x14ac:dyDescent="0.25">
      <c r="A158" t="str">
        <f t="shared" si="12"/>
        <v xml:space="preserve">  03460-7406</v>
      </c>
      <c r="B158" t="s">
        <v>98</v>
      </c>
      <c r="C158">
        <v>1911</v>
      </c>
      <c r="D158" t="str">
        <f t="shared" si="13"/>
        <v>CD</v>
      </c>
      <c r="E158">
        <v>71134</v>
      </c>
      <c r="F158" s="3">
        <v>4524.18</v>
      </c>
      <c r="G158" s="3">
        <v>0</v>
      </c>
      <c r="H158">
        <v>0</v>
      </c>
      <c r="I158" s="1">
        <v>43783</v>
      </c>
      <c r="J158">
        <v>1319</v>
      </c>
      <c r="K158">
        <v>1876</v>
      </c>
      <c r="L158" t="s">
        <v>154</v>
      </c>
      <c r="M158" t="s">
        <v>158</v>
      </c>
      <c r="N158" t="s">
        <v>159</v>
      </c>
      <c r="O158" t="s">
        <v>20</v>
      </c>
    </row>
    <row r="159" spans="1:15" x14ac:dyDescent="0.25">
      <c r="A159" t="str">
        <f t="shared" si="12"/>
        <v xml:space="preserve">  03460-7406</v>
      </c>
      <c r="B159" t="s">
        <v>98</v>
      </c>
      <c r="C159">
        <v>1911</v>
      </c>
      <c r="D159" t="str">
        <f t="shared" si="13"/>
        <v>CD</v>
      </c>
      <c r="E159">
        <v>71330</v>
      </c>
      <c r="F159" s="3">
        <v>2436.8000000000002</v>
      </c>
      <c r="G159" s="3">
        <v>0</v>
      </c>
      <c r="H159">
        <v>0</v>
      </c>
      <c r="I159" s="1">
        <v>43794</v>
      </c>
      <c r="J159">
        <v>1320</v>
      </c>
      <c r="K159">
        <v>41</v>
      </c>
      <c r="L159" t="s">
        <v>160</v>
      </c>
      <c r="M159" t="s">
        <v>161</v>
      </c>
      <c r="N159" t="s">
        <v>162</v>
      </c>
      <c r="O159" t="s">
        <v>20</v>
      </c>
    </row>
    <row r="160" spans="1:15" x14ac:dyDescent="0.25">
      <c r="A160" t="str">
        <f t="shared" si="12"/>
        <v xml:space="preserve">  03460-7406</v>
      </c>
      <c r="B160" t="s">
        <v>98</v>
      </c>
      <c r="C160">
        <v>1911</v>
      </c>
      <c r="D160" t="str">
        <f t="shared" si="13"/>
        <v>CD</v>
      </c>
      <c r="E160">
        <v>71330</v>
      </c>
      <c r="F160" s="3">
        <v>7188.96</v>
      </c>
      <c r="G160" s="3">
        <v>0</v>
      </c>
      <c r="H160">
        <v>0</v>
      </c>
      <c r="I160" s="1">
        <v>43794</v>
      </c>
      <c r="J160">
        <v>1321</v>
      </c>
      <c r="K160">
        <v>3551</v>
      </c>
      <c r="L160" t="s">
        <v>17</v>
      </c>
      <c r="M160" t="s">
        <v>163</v>
      </c>
      <c r="N160" t="s">
        <v>164</v>
      </c>
      <c r="O160" t="s">
        <v>20</v>
      </c>
    </row>
    <row r="161" spans="1:15" x14ac:dyDescent="0.25">
      <c r="A161" t="str">
        <f t="shared" si="12"/>
        <v xml:space="preserve">  03460-7406</v>
      </c>
      <c r="B161" t="s">
        <v>98</v>
      </c>
      <c r="C161">
        <v>1912</v>
      </c>
      <c r="D161" t="str">
        <f t="shared" si="13"/>
        <v>CD</v>
      </c>
      <c r="E161">
        <v>71622</v>
      </c>
      <c r="F161" s="3">
        <v>1842.49</v>
      </c>
      <c r="G161" s="3">
        <v>0</v>
      </c>
      <c r="H161">
        <v>0</v>
      </c>
      <c r="I161" s="1">
        <v>43811</v>
      </c>
      <c r="J161">
        <v>1323</v>
      </c>
      <c r="K161">
        <v>598</v>
      </c>
      <c r="L161" t="s">
        <v>152</v>
      </c>
      <c r="M161" t="s">
        <v>165</v>
      </c>
      <c r="N161" t="s">
        <v>20</v>
      </c>
      <c r="O161" t="s">
        <v>20</v>
      </c>
    </row>
    <row r="162" spans="1:15" x14ac:dyDescent="0.25">
      <c r="A162" t="str">
        <f t="shared" si="12"/>
        <v xml:space="preserve">  03460-7406</v>
      </c>
      <c r="B162" t="s">
        <v>98</v>
      </c>
      <c r="C162">
        <v>1912</v>
      </c>
      <c r="D162" t="str">
        <f t="shared" si="13"/>
        <v>CD</v>
      </c>
      <c r="E162">
        <v>71622</v>
      </c>
      <c r="F162" s="3">
        <v>3530.4</v>
      </c>
      <c r="G162" s="3">
        <v>0</v>
      </c>
      <c r="H162">
        <v>0</v>
      </c>
      <c r="I162" s="1">
        <v>43811</v>
      </c>
      <c r="J162">
        <v>1325</v>
      </c>
      <c r="K162">
        <v>3551</v>
      </c>
      <c r="L162" t="s">
        <v>17</v>
      </c>
      <c r="M162" t="s">
        <v>166</v>
      </c>
      <c r="N162" t="s">
        <v>20</v>
      </c>
      <c r="O162" t="s">
        <v>20</v>
      </c>
    </row>
    <row r="163" spans="1:15" x14ac:dyDescent="0.25">
      <c r="A163" t="str">
        <f t="shared" si="12"/>
        <v xml:space="preserve">  03460-7406</v>
      </c>
      <c r="B163" t="s">
        <v>98</v>
      </c>
      <c r="C163">
        <v>1912</v>
      </c>
      <c r="D163" t="str">
        <f t="shared" si="13"/>
        <v>CD</v>
      </c>
      <c r="E163">
        <v>71772</v>
      </c>
      <c r="F163" s="3">
        <v>542.5</v>
      </c>
      <c r="G163" s="3">
        <v>0</v>
      </c>
      <c r="H163">
        <v>0</v>
      </c>
      <c r="I163" s="1">
        <v>43826</v>
      </c>
      <c r="J163">
        <v>1327</v>
      </c>
      <c r="K163">
        <v>317</v>
      </c>
      <c r="L163" t="s">
        <v>142</v>
      </c>
      <c r="M163" t="s">
        <v>167</v>
      </c>
      <c r="N163" t="s">
        <v>20</v>
      </c>
      <c r="O163" t="s">
        <v>20</v>
      </c>
    </row>
    <row r="164" spans="1:15" x14ac:dyDescent="0.25">
      <c r="A164" t="str">
        <f t="shared" si="12"/>
        <v xml:space="preserve">  03460-7406</v>
      </c>
      <c r="B164" t="s">
        <v>98</v>
      </c>
      <c r="C164">
        <v>1912</v>
      </c>
      <c r="D164" t="str">
        <f t="shared" si="13"/>
        <v>CD</v>
      </c>
      <c r="E164">
        <v>71772</v>
      </c>
      <c r="F164" s="3">
        <v>127.05</v>
      </c>
      <c r="G164" s="3">
        <v>0</v>
      </c>
      <c r="H164">
        <v>0</v>
      </c>
      <c r="I164" s="1">
        <v>43826</v>
      </c>
      <c r="J164">
        <v>1328</v>
      </c>
      <c r="K164">
        <v>739</v>
      </c>
      <c r="L164" t="s">
        <v>116</v>
      </c>
      <c r="M164" t="s">
        <v>168</v>
      </c>
      <c r="N164" t="s">
        <v>20</v>
      </c>
      <c r="O164" t="s">
        <v>20</v>
      </c>
    </row>
    <row r="165" spans="1:15" x14ac:dyDescent="0.25">
      <c r="A165" t="str">
        <f t="shared" si="12"/>
        <v xml:space="preserve">  03460-7406</v>
      </c>
      <c r="B165" t="s">
        <v>98</v>
      </c>
      <c r="C165">
        <v>2001</v>
      </c>
      <c r="D165" t="str">
        <f t="shared" si="13"/>
        <v>CD</v>
      </c>
      <c r="E165">
        <v>71936</v>
      </c>
      <c r="F165" s="3">
        <v>524.46</v>
      </c>
      <c r="G165" s="3">
        <v>0</v>
      </c>
      <c r="H165">
        <v>0</v>
      </c>
      <c r="I165" s="1">
        <v>43837</v>
      </c>
      <c r="J165">
        <v>1330</v>
      </c>
      <c r="K165">
        <v>3551</v>
      </c>
      <c r="L165" t="s">
        <v>17</v>
      </c>
      <c r="M165" t="s">
        <v>169</v>
      </c>
      <c r="N165" t="s">
        <v>20</v>
      </c>
      <c r="O165" t="s">
        <v>20</v>
      </c>
    </row>
    <row r="166" spans="1:15" x14ac:dyDescent="0.25">
      <c r="A166" t="str">
        <f t="shared" si="12"/>
        <v xml:space="preserve">  03460-7406</v>
      </c>
      <c r="B166" t="s">
        <v>98</v>
      </c>
      <c r="C166">
        <v>2002</v>
      </c>
      <c r="D166" t="str">
        <f t="shared" si="13"/>
        <v>CD</v>
      </c>
      <c r="E166">
        <v>72502</v>
      </c>
      <c r="F166" s="3">
        <v>1170</v>
      </c>
      <c r="G166" s="3">
        <v>0</v>
      </c>
      <c r="H166">
        <v>0</v>
      </c>
      <c r="I166" s="1">
        <v>43874</v>
      </c>
      <c r="J166">
        <v>1335</v>
      </c>
      <c r="K166">
        <v>3551</v>
      </c>
      <c r="L166" t="s">
        <v>17</v>
      </c>
      <c r="M166" t="s">
        <v>170</v>
      </c>
      <c r="N166" t="s">
        <v>171</v>
      </c>
      <c r="O166" t="s">
        <v>20</v>
      </c>
    </row>
    <row r="167" spans="1:15" x14ac:dyDescent="0.25">
      <c r="A167" t="str">
        <f t="shared" si="12"/>
        <v xml:space="preserve">  03460-7406</v>
      </c>
      <c r="B167" t="s">
        <v>98</v>
      </c>
      <c r="C167">
        <v>2003</v>
      </c>
      <c r="D167" t="str">
        <f t="shared" si="13"/>
        <v>CD</v>
      </c>
      <c r="E167">
        <v>72884</v>
      </c>
      <c r="F167" s="3">
        <v>1660</v>
      </c>
      <c r="G167" s="3">
        <v>0</v>
      </c>
      <c r="H167">
        <v>0</v>
      </c>
      <c r="I167" s="1">
        <v>43899</v>
      </c>
      <c r="J167">
        <v>1346</v>
      </c>
      <c r="K167">
        <v>3551</v>
      </c>
      <c r="L167" t="s">
        <v>17</v>
      </c>
      <c r="M167" t="s">
        <v>172</v>
      </c>
      <c r="N167" t="s">
        <v>20</v>
      </c>
      <c r="O167" t="s">
        <v>20</v>
      </c>
    </row>
    <row r="168" spans="1:15" x14ac:dyDescent="0.25">
      <c r="A168" t="str">
        <f t="shared" si="12"/>
        <v xml:space="preserve">  03460-7406</v>
      </c>
      <c r="B168" t="s">
        <v>98</v>
      </c>
      <c r="C168">
        <v>2003</v>
      </c>
      <c r="D168" t="str">
        <f t="shared" si="13"/>
        <v>CD</v>
      </c>
      <c r="E168">
        <v>72999</v>
      </c>
      <c r="F168" s="3">
        <v>3329.58</v>
      </c>
      <c r="G168" s="3">
        <v>0</v>
      </c>
      <c r="H168">
        <v>0</v>
      </c>
      <c r="I168" s="1">
        <v>43909</v>
      </c>
      <c r="J168">
        <v>1357</v>
      </c>
      <c r="K168">
        <v>3551</v>
      </c>
      <c r="L168" t="s">
        <v>17</v>
      </c>
      <c r="M168" t="s">
        <v>173</v>
      </c>
      <c r="N168" t="s">
        <v>20</v>
      </c>
      <c r="O168" t="s">
        <v>20</v>
      </c>
    </row>
    <row r="169" spans="1:15" x14ac:dyDescent="0.25">
      <c r="A169" t="str">
        <f t="shared" si="12"/>
        <v xml:space="preserve">  03460-7406</v>
      </c>
      <c r="B169" t="s">
        <v>98</v>
      </c>
      <c r="C169">
        <v>2005</v>
      </c>
      <c r="D169" t="str">
        <f t="shared" si="13"/>
        <v>CD</v>
      </c>
      <c r="E169">
        <v>73732</v>
      </c>
      <c r="F169" s="3">
        <v>1234.5999999999999</v>
      </c>
      <c r="G169" s="3">
        <v>0</v>
      </c>
      <c r="H169">
        <v>0</v>
      </c>
      <c r="I169" s="1">
        <v>43965</v>
      </c>
      <c r="J169">
        <v>1368</v>
      </c>
      <c r="K169">
        <v>3551</v>
      </c>
      <c r="L169" t="s">
        <v>17</v>
      </c>
      <c r="M169" t="s">
        <v>174</v>
      </c>
      <c r="N169" t="s">
        <v>175</v>
      </c>
      <c r="O169" t="s">
        <v>20</v>
      </c>
    </row>
    <row r="170" spans="1:15" x14ac:dyDescent="0.25">
      <c r="A170" t="str">
        <f t="shared" si="12"/>
        <v xml:space="preserve">  03460-7406</v>
      </c>
      <c r="B170" t="s">
        <v>98</v>
      </c>
      <c r="C170">
        <v>2005</v>
      </c>
      <c r="D170" t="str">
        <f t="shared" si="13"/>
        <v>CD</v>
      </c>
      <c r="E170">
        <v>73987</v>
      </c>
      <c r="F170" s="3">
        <v>7238.52</v>
      </c>
      <c r="G170" s="3">
        <v>0</v>
      </c>
      <c r="H170">
        <v>0</v>
      </c>
      <c r="I170" s="1">
        <v>43983</v>
      </c>
      <c r="J170">
        <v>1372</v>
      </c>
      <c r="K170">
        <v>1340</v>
      </c>
      <c r="L170" t="s">
        <v>176</v>
      </c>
      <c r="M170" t="s">
        <v>177</v>
      </c>
      <c r="N170" t="s">
        <v>20</v>
      </c>
      <c r="O170" t="s">
        <v>20</v>
      </c>
    </row>
    <row r="171" spans="1:15" x14ac:dyDescent="0.25">
      <c r="A171" t="str">
        <f t="shared" si="12"/>
        <v xml:space="preserve">  03460-7406</v>
      </c>
      <c r="B171" t="s">
        <v>98</v>
      </c>
      <c r="C171">
        <v>2005</v>
      </c>
      <c r="D171" t="str">
        <f t="shared" si="13"/>
        <v>CD</v>
      </c>
      <c r="E171">
        <v>73987</v>
      </c>
      <c r="F171" s="3">
        <v>929.25</v>
      </c>
      <c r="G171" s="3">
        <v>0</v>
      </c>
      <c r="H171">
        <v>0</v>
      </c>
      <c r="I171" s="1">
        <v>43983</v>
      </c>
      <c r="J171">
        <v>1373</v>
      </c>
      <c r="K171">
        <v>2109</v>
      </c>
      <c r="L171" t="s">
        <v>178</v>
      </c>
      <c r="M171" t="s">
        <v>179</v>
      </c>
      <c r="N171" t="s">
        <v>20</v>
      </c>
      <c r="O171" t="s">
        <v>20</v>
      </c>
    </row>
    <row r="172" spans="1:15" x14ac:dyDescent="0.25">
      <c r="A172" t="str">
        <f t="shared" si="12"/>
        <v xml:space="preserve">  03460-7406</v>
      </c>
      <c r="B172" t="s">
        <v>98</v>
      </c>
      <c r="C172">
        <v>2005</v>
      </c>
      <c r="D172" t="str">
        <f t="shared" si="13"/>
        <v>CD</v>
      </c>
      <c r="E172">
        <v>73987</v>
      </c>
      <c r="F172" s="3">
        <v>1440</v>
      </c>
      <c r="G172" s="3">
        <v>0</v>
      </c>
      <c r="H172">
        <v>0</v>
      </c>
      <c r="I172" s="1">
        <v>43983</v>
      </c>
      <c r="J172">
        <v>1374</v>
      </c>
      <c r="K172">
        <v>2933</v>
      </c>
      <c r="L172" t="s">
        <v>180</v>
      </c>
      <c r="M172" t="s">
        <v>181</v>
      </c>
      <c r="N172" t="s">
        <v>20</v>
      </c>
      <c r="O172" t="s">
        <v>20</v>
      </c>
    </row>
    <row r="173" spans="1:15" x14ac:dyDescent="0.25">
      <c r="A173" t="str">
        <f t="shared" si="12"/>
        <v xml:space="preserve">  03460-7406</v>
      </c>
      <c r="B173" t="s">
        <v>98</v>
      </c>
      <c r="C173">
        <v>2006</v>
      </c>
      <c r="D173" t="str">
        <f t="shared" si="13"/>
        <v>CD</v>
      </c>
      <c r="E173">
        <v>74057</v>
      </c>
      <c r="F173" s="3">
        <v>315</v>
      </c>
      <c r="G173" s="3">
        <v>0</v>
      </c>
      <c r="H173">
        <v>0</v>
      </c>
      <c r="I173" s="1">
        <v>43986</v>
      </c>
      <c r="J173">
        <v>1376</v>
      </c>
      <c r="K173">
        <v>1849</v>
      </c>
      <c r="L173" t="s">
        <v>182</v>
      </c>
      <c r="M173" t="s">
        <v>183</v>
      </c>
      <c r="N173" t="s">
        <v>20</v>
      </c>
      <c r="O173" t="s">
        <v>20</v>
      </c>
    </row>
    <row r="174" spans="1:15" x14ac:dyDescent="0.25">
      <c r="A174" t="str">
        <f t="shared" si="12"/>
        <v xml:space="preserve">  03460-7406</v>
      </c>
      <c r="B174" t="s">
        <v>98</v>
      </c>
      <c r="C174">
        <v>2006</v>
      </c>
      <c r="D174" t="str">
        <f t="shared" si="13"/>
        <v>CD</v>
      </c>
      <c r="E174">
        <v>74057</v>
      </c>
      <c r="F174" s="3">
        <v>568.98</v>
      </c>
      <c r="G174" s="3">
        <v>0</v>
      </c>
      <c r="H174">
        <v>0</v>
      </c>
      <c r="I174" s="1">
        <v>43986</v>
      </c>
      <c r="J174">
        <v>1377</v>
      </c>
      <c r="K174">
        <v>739</v>
      </c>
      <c r="L174" t="s">
        <v>116</v>
      </c>
      <c r="M174" t="s">
        <v>184</v>
      </c>
      <c r="N174" t="s">
        <v>185</v>
      </c>
      <c r="O174" t="s">
        <v>20</v>
      </c>
    </row>
    <row r="175" spans="1:15" x14ac:dyDescent="0.25">
      <c r="A175" t="str">
        <f t="shared" si="12"/>
        <v xml:space="preserve">  03460-7406</v>
      </c>
      <c r="B175" t="s">
        <v>98</v>
      </c>
      <c r="C175">
        <v>2006</v>
      </c>
      <c r="D175" t="str">
        <f t="shared" si="13"/>
        <v>CD</v>
      </c>
      <c r="E175">
        <v>74057</v>
      </c>
      <c r="F175" s="3">
        <v>2458.0300000000002</v>
      </c>
      <c r="G175" s="3">
        <v>0</v>
      </c>
      <c r="H175">
        <v>0</v>
      </c>
      <c r="I175" s="1">
        <v>43986</v>
      </c>
      <c r="J175">
        <v>1378</v>
      </c>
      <c r="K175">
        <v>3551</v>
      </c>
      <c r="L175" t="s">
        <v>17</v>
      </c>
      <c r="M175" t="s">
        <v>186</v>
      </c>
      <c r="N175" t="s">
        <v>20</v>
      </c>
      <c r="O175" t="s">
        <v>20</v>
      </c>
    </row>
    <row r="176" spans="1:15" x14ac:dyDescent="0.25">
      <c r="A176" t="str">
        <f t="shared" si="12"/>
        <v xml:space="preserve">  03460-7406</v>
      </c>
      <c r="B176" t="s">
        <v>98</v>
      </c>
      <c r="C176">
        <v>2006</v>
      </c>
      <c r="D176" t="str">
        <f t="shared" si="13"/>
        <v>CD</v>
      </c>
      <c r="E176">
        <v>74057</v>
      </c>
      <c r="F176" s="3">
        <v>1737.5</v>
      </c>
      <c r="G176" s="3">
        <v>0</v>
      </c>
      <c r="H176">
        <v>0</v>
      </c>
      <c r="I176" s="1">
        <v>43986</v>
      </c>
      <c r="J176">
        <v>1381</v>
      </c>
      <c r="K176">
        <v>1727</v>
      </c>
      <c r="L176" t="s">
        <v>187</v>
      </c>
      <c r="M176" t="s">
        <v>188</v>
      </c>
      <c r="N176" t="s">
        <v>20</v>
      </c>
      <c r="O176" t="s">
        <v>20</v>
      </c>
    </row>
    <row r="177" spans="1:15" x14ac:dyDescent="0.25">
      <c r="A177" t="str">
        <f t="shared" ref="A177:A205" si="14">"  03460-7406"</f>
        <v xml:space="preserve">  03460-7406</v>
      </c>
      <c r="B177" t="s">
        <v>98</v>
      </c>
      <c r="C177">
        <v>2006</v>
      </c>
      <c r="D177" t="str">
        <f t="shared" ref="D177:D184" si="15">"CD"</f>
        <v>CD</v>
      </c>
      <c r="E177">
        <v>74147</v>
      </c>
      <c r="F177" s="3">
        <v>440</v>
      </c>
      <c r="G177" s="3">
        <v>0</v>
      </c>
      <c r="H177">
        <v>0</v>
      </c>
      <c r="I177" s="1">
        <v>43993</v>
      </c>
      <c r="J177">
        <v>1382</v>
      </c>
      <c r="K177">
        <v>489</v>
      </c>
      <c r="L177" t="s">
        <v>189</v>
      </c>
      <c r="M177" t="s">
        <v>190</v>
      </c>
      <c r="N177" t="s">
        <v>191</v>
      </c>
      <c r="O177" t="s">
        <v>20</v>
      </c>
    </row>
    <row r="178" spans="1:15" x14ac:dyDescent="0.25">
      <c r="A178" t="str">
        <f t="shared" si="14"/>
        <v xml:space="preserve">  03460-7406</v>
      </c>
      <c r="B178" t="s">
        <v>98</v>
      </c>
      <c r="C178">
        <v>2006</v>
      </c>
      <c r="D178" t="str">
        <f t="shared" si="15"/>
        <v>CD</v>
      </c>
      <c r="E178">
        <v>74147</v>
      </c>
      <c r="F178" s="3">
        <v>1283</v>
      </c>
      <c r="G178" s="3">
        <v>0</v>
      </c>
      <c r="H178">
        <v>0</v>
      </c>
      <c r="I178" s="1">
        <v>43993</v>
      </c>
      <c r="J178">
        <v>1383</v>
      </c>
      <c r="K178">
        <v>1876</v>
      </c>
      <c r="L178" t="s">
        <v>154</v>
      </c>
      <c r="M178" t="s">
        <v>192</v>
      </c>
      <c r="N178" t="s">
        <v>193</v>
      </c>
      <c r="O178" s="1">
        <v>43993</v>
      </c>
    </row>
    <row r="179" spans="1:15" x14ac:dyDescent="0.25">
      <c r="A179" t="str">
        <f t="shared" si="14"/>
        <v xml:space="preserve">  03460-7406</v>
      </c>
      <c r="B179" t="s">
        <v>98</v>
      </c>
      <c r="C179">
        <v>2006</v>
      </c>
      <c r="D179" t="str">
        <f t="shared" si="15"/>
        <v>CD</v>
      </c>
      <c r="E179">
        <v>74147</v>
      </c>
      <c r="F179" s="3">
        <v>1576.13</v>
      </c>
      <c r="G179" s="3">
        <v>0</v>
      </c>
      <c r="H179">
        <v>0</v>
      </c>
      <c r="I179" s="1">
        <v>43993</v>
      </c>
      <c r="J179">
        <v>1384</v>
      </c>
      <c r="K179">
        <v>627</v>
      </c>
      <c r="L179" t="s">
        <v>194</v>
      </c>
      <c r="M179" t="s">
        <v>195</v>
      </c>
      <c r="N179" t="s">
        <v>196</v>
      </c>
      <c r="O179" t="s">
        <v>20</v>
      </c>
    </row>
    <row r="180" spans="1:15" x14ac:dyDescent="0.25">
      <c r="A180" t="str">
        <f t="shared" si="14"/>
        <v xml:space="preserve">  03460-7406</v>
      </c>
      <c r="B180" t="s">
        <v>98</v>
      </c>
      <c r="C180">
        <v>2006</v>
      </c>
      <c r="D180" t="str">
        <f t="shared" si="15"/>
        <v>CD</v>
      </c>
      <c r="E180">
        <v>74147</v>
      </c>
      <c r="F180" s="3">
        <v>11838.66</v>
      </c>
      <c r="G180" s="3">
        <v>0</v>
      </c>
      <c r="H180">
        <v>0</v>
      </c>
      <c r="I180" s="1">
        <v>43993</v>
      </c>
      <c r="J180">
        <v>1386</v>
      </c>
      <c r="K180">
        <v>36</v>
      </c>
      <c r="L180" t="s">
        <v>42</v>
      </c>
      <c r="M180" t="s">
        <v>197</v>
      </c>
      <c r="N180" t="s">
        <v>20</v>
      </c>
      <c r="O180" t="s">
        <v>20</v>
      </c>
    </row>
    <row r="181" spans="1:15" x14ac:dyDescent="0.25">
      <c r="A181" t="str">
        <f t="shared" si="14"/>
        <v xml:space="preserve">  03460-7406</v>
      </c>
      <c r="B181" t="s">
        <v>98</v>
      </c>
      <c r="C181">
        <v>2006</v>
      </c>
      <c r="D181" t="str">
        <f t="shared" si="15"/>
        <v>CD</v>
      </c>
      <c r="E181">
        <v>74346</v>
      </c>
      <c r="F181" s="3">
        <v>2473.12</v>
      </c>
      <c r="G181" s="3">
        <v>0</v>
      </c>
      <c r="H181">
        <v>0</v>
      </c>
      <c r="I181" s="1">
        <v>44007</v>
      </c>
      <c r="J181">
        <v>1392</v>
      </c>
      <c r="K181">
        <v>627</v>
      </c>
      <c r="L181" t="s">
        <v>194</v>
      </c>
      <c r="M181" t="s">
        <v>198</v>
      </c>
      <c r="N181" t="s">
        <v>20</v>
      </c>
      <c r="O181" t="s">
        <v>20</v>
      </c>
    </row>
    <row r="182" spans="1:15" x14ac:dyDescent="0.25">
      <c r="A182" t="str">
        <f t="shared" si="14"/>
        <v xml:space="preserve">  03460-7406</v>
      </c>
      <c r="B182" t="s">
        <v>98</v>
      </c>
      <c r="C182">
        <v>2006</v>
      </c>
      <c r="D182" t="str">
        <f t="shared" si="15"/>
        <v>CD</v>
      </c>
      <c r="E182">
        <v>74346</v>
      </c>
      <c r="F182" s="3">
        <v>242</v>
      </c>
      <c r="G182" s="3">
        <v>0</v>
      </c>
      <c r="H182">
        <v>0</v>
      </c>
      <c r="I182" s="1">
        <v>44007</v>
      </c>
      <c r="J182">
        <v>1393</v>
      </c>
      <c r="K182">
        <v>739</v>
      </c>
      <c r="L182" t="s">
        <v>116</v>
      </c>
      <c r="M182" t="s">
        <v>199</v>
      </c>
      <c r="N182" t="s">
        <v>200</v>
      </c>
      <c r="O182" t="s">
        <v>20</v>
      </c>
    </row>
    <row r="183" spans="1:15" x14ac:dyDescent="0.25">
      <c r="A183" t="str">
        <f t="shared" si="14"/>
        <v xml:space="preserve">  03460-7406</v>
      </c>
      <c r="B183" t="s">
        <v>98</v>
      </c>
      <c r="C183">
        <v>2006</v>
      </c>
      <c r="D183" t="str">
        <f t="shared" si="15"/>
        <v>CD</v>
      </c>
      <c r="E183">
        <v>74346</v>
      </c>
      <c r="F183" s="3">
        <v>10969.75</v>
      </c>
      <c r="G183" s="3">
        <v>0</v>
      </c>
      <c r="H183">
        <v>0</v>
      </c>
      <c r="I183" s="1">
        <v>44007</v>
      </c>
      <c r="J183">
        <v>1395</v>
      </c>
      <c r="K183">
        <v>1340</v>
      </c>
      <c r="L183" t="s">
        <v>176</v>
      </c>
      <c r="M183" t="s">
        <v>201</v>
      </c>
      <c r="N183" t="s">
        <v>202</v>
      </c>
      <c r="O183" t="s">
        <v>20</v>
      </c>
    </row>
    <row r="184" spans="1:15" x14ac:dyDescent="0.25">
      <c r="A184" t="str">
        <f t="shared" si="14"/>
        <v xml:space="preserve">  03460-7406</v>
      </c>
      <c r="B184" t="s">
        <v>98</v>
      </c>
      <c r="C184">
        <v>2006</v>
      </c>
      <c r="D184" t="str">
        <f t="shared" si="15"/>
        <v>CD</v>
      </c>
      <c r="E184">
        <v>74346</v>
      </c>
      <c r="F184" s="3">
        <v>1234.3</v>
      </c>
      <c r="G184" s="3">
        <v>0</v>
      </c>
      <c r="H184">
        <v>0</v>
      </c>
      <c r="I184" s="1">
        <v>44007</v>
      </c>
      <c r="J184">
        <v>1396</v>
      </c>
      <c r="K184">
        <v>1382</v>
      </c>
      <c r="L184" t="s">
        <v>203</v>
      </c>
      <c r="M184" t="s">
        <v>204</v>
      </c>
      <c r="N184" s="1">
        <v>44000</v>
      </c>
      <c r="O184" t="s">
        <v>20</v>
      </c>
    </row>
    <row r="185" spans="1:15" x14ac:dyDescent="0.25">
      <c r="A185" t="str">
        <f t="shared" si="14"/>
        <v xml:space="preserve">  03460-7406</v>
      </c>
      <c r="B185" t="s">
        <v>98</v>
      </c>
      <c r="C185">
        <v>2006</v>
      </c>
      <c r="D185" t="str">
        <f>"JE"</f>
        <v>JE</v>
      </c>
      <c r="E185">
        <v>74317</v>
      </c>
      <c r="F185" s="3">
        <v>476.68</v>
      </c>
      <c r="G185" s="3">
        <v>0</v>
      </c>
      <c r="H185">
        <v>0</v>
      </c>
      <c r="I185" s="1">
        <v>44006</v>
      </c>
      <c r="J185" t="s">
        <v>48</v>
      </c>
      <c r="K185" t="s">
        <v>49</v>
      </c>
      <c r="L185" t="s">
        <v>205</v>
      </c>
      <c r="M185" t="s">
        <v>206</v>
      </c>
      <c r="N185" t="s">
        <v>20</v>
      </c>
      <c r="O185" t="s">
        <v>20</v>
      </c>
    </row>
    <row r="186" spans="1:15" x14ac:dyDescent="0.25">
      <c r="A186" t="str">
        <f t="shared" si="14"/>
        <v xml:space="preserve">  03460-7406</v>
      </c>
      <c r="B186" t="s">
        <v>98</v>
      </c>
      <c r="C186">
        <v>2007</v>
      </c>
      <c r="D186" t="str">
        <f t="shared" ref="D186:D196" si="16">"CD"</f>
        <v>CD</v>
      </c>
      <c r="E186">
        <v>74444</v>
      </c>
      <c r="F186" s="3">
        <v>6231.24</v>
      </c>
      <c r="G186" s="3">
        <v>0</v>
      </c>
      <c r="H186">
        <v>0</v>
      </c>
      <c r="I186" s="1">
        <v>44014</v>
      </c>
      <c r="J186">
        <v>1398</v>
      </c>
      <c r="K186">
        <v>2142</v>
      </c>
      <c r="L186" t="s">
        <v>207</v>
      </c>
      <c r="M186" t="s">
        <v>208</v>
      </c>
      <c r="N186" t="s">
        <v>20</v>
      </c>
      <c r="O186" t="s">
        <v>20</v>
      </c>
    </row>
    <row r="187" spans="1:15" x14ac:dyDescent="0.25">
      <c r="A187" t="str">
        <f t="shared" si="14"/>
        <v xml:space="preserve">  03460-7406</v>
      </c>
      <c r="B187" t="s">
        <v>98</v>
      </c>
      <c r="C187">
        <v>2007</v>
      </c>
      <c r="D187" t="str">
        <f t="shared" si="16"/>
        <v>CD</v>
      </c>
      <c r="E187">
        <v>74444</v>
      </c>
      <c r="F187" s="3">
        <v>4171.45</v>
      </c>
      <c r="G187" s="3">
        <v>0</v>
      </c>
      <c r="H187">
        <v>0</v>
      </c>
      <c r="I187" s="1">
        <v>44014</v>
      </c>
      <c r="J187">
        <v>1399</v>
      </c>
      <c r="K187">
        <v>3551</v>
      </c>
      <c r="L187" t="s">
        <v>17</v>
      </c>
      <c r="M187" t="s">
        <v>52</v>
      </c>
      <c r="N187" t="s">
        <v>209</v>
      </c>
      <c r="O187" t="s">
        <v>20</v>
      </c>
    </row>
    <row r="188" spans="1:15" x14ac:dyDescent="0.25">
      <c r="A188" t="str">
        <f t="shared" si="14"/>
        <v xml:space="preserve">  03460-7406</v>
      </c>
      <c r="B188" t="s">
        <v>98</v>
      </c>
      <c r="C188">
        <v>2007</v>
      </c>
      <c r="D188" t="str">
        <f t="shared" si="16"/>
        <v>CD</v>
      </c>
      <c r="E188">
        <v>74444</v>
      </c>
      <c r="F188" s="3">
        <v>432</v>
      </c>
      <c r="G188" s="3">
        <v>0</v>
      </c>
      <c r="H188">
        <v>0</v>
      </c>
      <c r="I188" s="1">
        <v>44014</v>
      </c>
      <c r="J188">
        <v>1401</v>
      </c>
      <c r="K188">
        <v>967</v>
      </c>
      <c r="L188" t="s">
        <v>210</v>
      </c>
      <c r="M188" t="s">
        <v>211</v>
      </c>
      <c r="N188" t="s">
        <v>20</v>
      </c>
      <c r="O188" t="s">
        <v>20</v>
      </c>
    </row>
    <row r="189" spans="1:15" x14ac:dyDescent="0.25">
      <c r="A189" t="str">
        <f t="shared" si="14"/>
        <v xml:space="preserve">  03460-7406</v>
      </c>
      <c r="B189" t="s">
        <v>98</v>
      </c>
      <c r="C189">
        <v>2007</v>
      </c>
      <c r="D189" t="str">
        <f t="shared" si="16"/>
        <v>CD</v>
      </c>
      <c r="E189">
        <v>74444</v>
      </c>
      <c r="F189" s="3">
        <v>1772</v>
      </c>
      <c r="G189" s="3">
        <v>0</v>
      </c>
      <c r="H189">
        <v>0</v>
      </c>
      <c r="I189" s="1">
        <v>44014</v>
      </c>
      <c r="J189">
        <v>1402</v>
      </c>
      <c r="K189">
        <v>2933</v>
      </c>
      <c r="L189" t="s">
        <v>180</v>
      </c>
      <c r="M189" t="s">
        <v>212</v>
      </c>
      <c r="N189" t="s">
        <v>20</v>
      </c>
      <c r="O189" t="s">
        <v>20</v>
      </c>
    </row>
    <row r="190" spans="1:15" x14ac:dyDescent="0.25">
      <c r="A190" t="str">
        <f t="shared" si="14"/>
        <v xml:space="preserve">  03460-7406</v>
      </c>
      <c r="B190" t="s">
        <v>98</v>
      </c>
      <c r="C190">
        <v>2007</v>
      </c>
      <c r="D190" t="str">
        <f t="shared" si="16"/>
        <v>CD</v>
      </c>
      <c r="E190">
        <v>74444</v>
      </c>
      <c r="F190" s="3">
        <v>292.75</v>
      </c>
      <c r="G190" s="3">
        <v>0</v>
      </c>
      <c r="H190">
        <v>0</v>
      </c>
      <c r="I190" s="1">
        <v>44014</v>
      </c>
      <c r="J190">
        <v>1404</v>
      </c>
      <c r="K190">
        <v>1576</v>
      </c>
      <c r="L190" t="s">
        <v>213</v>
      </c>
      <c r="M190" t="s">
        <v>214</v>
      </c>
      <c r="N190" t="s">
        <v>20</v>
      </c>
      <c r="O190" t="s">
        <v>20</v>
      </c>
    </row>
    <row r="191" spans="1:15" x14ac:dyDescent="0.25">
      <c r="A191" t="str">
        <f t="shared" si="14"/>
        <v xml:space="preserve">  03460-7406</v>
      </c>
      <c r="B191" t="s">
        <v>98</v>
      </c>
      <c r="C191">
        <v>2007</v>
      </c>
      <c r="D191" t="str">
        <f t="shared" si="16"/>
        <v>CD</v>
      </c>
      <c r="E191">
        <v>74541</v>
      </c>
      <c r="F191" s="3">
        <v>208.84</v>
      </c>
      <c r="G191" s="3">
        <v>0</v>
      </c>
      <c r="H191">
        <v>0</v>
      </c>
      <c r="I191" s="1">
        <v>44022</v>
      </c>
      <c r="J191">
        <v>1406</v>
      </c>
      <c r="K191">
        <v>627</v>
      </c>
      <c r="L191" t="s">
        <v>194</v>
      </c>
      <c r="M191" t="s">
        <v>215</v>
      </c>
      <c r="N191" t="s">
        <v>20</v>
      </c>
      <c r="O191" t="s">
        <v>20</v>
      </c>
    </row>
    <row r="192" spans="1:15" x14ac:dyDescent="0.25">
      <c r="A192" t="str">
        <f t="shared" si="14"/>
        <v xml:space="preserve">  03460-7406</v>
      </c>
      <c r="B192" t="s">
        <v>98</v>
      </c>
      <c r="C192">
        <v>2007</v>
      </c>
      <c r="D192" t="str">
        <f t="shared" si="16"/>
        <v>CD</v>
      </c>
      <c r="E192">
        <v>74541</v>
      </c>
      <c r="F192" s="3">
        <v>937</v>
      </c>
      <c r="G192" s="3">
        <v>0</v>
      </c>
      <c r="H192">
        <v>0</v>
      </c>
      <c r="I192" s="1">
        <v>44022</v>
      </c>
      <c r="J192">
        <v>1407</v>
      </c>
      <c r="K192">
        <v>2933</v>
      </c>
      <c r="L192" t="s">
        <v>180</v>
      </c>
      <c r="M192" t="s">
        <v>216</v>
      </c>
      <c r="N192" t="s">
        <v>20</v>
      </c>
      <c r="O192" t="s">
        <v>20</v>
      </c>
    </row>
    <row r="193" spans="1:15" x14ac:dyDescent="0.25">
      <c r="A193" t="str">
        <f t="shared" si="14"/>
        <v xml:space="preserve">  03460-7406</v>
      </c>
      <c r="B193" t="s">
        <v>98</v>
      </c>
      <c r="C193">
        <v>2007</v>
      </c>
      <c r="D193" t="str">
        <f t="shared" si="16"/>
        <v>CD</v>
      </c>
      <c r="E193">
        <v>74634</v>
      </c>
      <c r="F193" s="3">
        <v>840</v>
      </c>
      <c r="G193" s="3">
        <v>0</v>
      </c>
      <c r="H193">
        <v>0</v>
      </c>
      <c r="I193" s="1">
        <v>44028</v>
      </c>
      <c r="J193">
        <v>1410</v>
      </c>
      <c r="K193">
        <v>1727</v>
      </c>
      <c r="L193" t="s">
        <v>187</v>
      </c>
      <c r="M193" t="s">
        <v>217</v>
      </c>
      <c r="N193" t="s">
        <v>20</v>
      </c>
      <c r="O193" t="s">
        <v>20</v>
      </c>
    </row>
    <row r="194" spans="1:15" x14ac:dyDescent="0.25">
      <c r="A194" t="str">
        <f t="shared" si="14"/>
        <v xml:space="preserve">  03460-7406</v>
      </c>
      <c r="B194" t="s">
        <v>98</v>
      </c>
      <c r="C194">
        <v>2007</v>
      </c>
      <c r="D194" t="str">
        <f t="shared" si="16"/>
        <v>CD</v>
      </c>
      <c r="E194">
        <v>74858</v>
      </c>
      <c r="F194" s="3">
        <v>3006</v>
      </c>
      <c r="G194" s="3">
        <v>0</v>
      </c>
      <c r="H194">
        <v>0</v>
      </c>
      <c r="I194" s="1">
        <v>44042</v>
      </c>
      <c r="J194">
        <v>1414</v>
      </c>
      <c r="K194">
        <v>41</v>
      </c>
      <c r="L194" t="s">
        <v>160</v>
      </c>
      <c r="M194" t="s">
        <v>218</v>
      </c>
      <c r="N194" t="s">
        <v>219</v>
      </c>
      <c r="O194" t="s">
        <v>20</v>
      </c>
    </row>
    <row r="195" spans="1:15" x14ac:dyDescent="0.25">
      <c r="A195" t="str">
        <f t="shared" si="14"/>
        <v xml:space="preserve">  03460-7406</v>
      </c>
      <c r="B195" t="s">
        <v>98</v>
      </c>
      <c r="C195">
        <v>2007</v>
      </c>
      <c r="D195" t="str">
        <f t="shared" si="16"/>
        <v>CD</v>
      </c>
      <c r="E195">
        <v>74858</v>
      </c>
      <c r="F195" s="3">
        <v>296.39999999999998</v>
      </c>
      <c r="G195" s="3">
        <v>0</v>
      </c>
      <c r="H195">
        <v>0</v>
      </c>
      <c r="I195" s="1">
        <v>44042</v>
      </c>
      <c r="J195">
        <v>1416</v>
      </c>
      <c r="K195">
        <v>525</v>
      </c>
      <c r="L195" t="s">
        <v>220</v>
      </c>
      <c r="M195" t="s">
        <v>221</v>
      </c>
      <c r="N195" t="s">
        <v>20</v>
      </c>
      <c r="O195" t="s">
        <v>20</v>
      </c>
    </row>
    <row r="196" spans="1:15" x14ac:dyDescent="0.25">
      <c r="A196" t="str">
        <f t="shared" si="14"/>
        <v xml:space="preserve">  03460-7406</v>
      </c>
      <c r="B196" t="s">
        <v>98</v>
      </c>
      <c r="C196">
        <v>2007</v>
      </c>
      <c r="D196" t="str">
        <f t="shared" si="16"/>
        <v>CD</v>
      </c>
      <c r="E196">
        <v>74858</v>
      </c>
      <c r="F196" s="3">
        <v>1879.93</v>
      </c>
      <c r="G196" s="3">
        <v>0</v>
      </c>
      <c r="H196">
        <v>0</v>
      </c>
      <c r="I196" s="1">
        <v>44042</v>
      </c>
      <c r="J196">
        <v>1417</v>
      </c>
      <c r="K196">
        <v>3551</v>
      </c>
      <c r="L196" t="s">
        <v>17</v>
      </c>
      <c r="M196" t="s">
        <v>222</v>
      </c>
      <c r="N196" t="s">
        <v>20</v>
      </c>
      <c r="O196" t="s">
        <v>20</v>
      </c>
    </row>
    <row r="197" spans="1:15" x14ac:dyDescent="0.25">
      <c r="A197" t="str">
        <f t="shared" si="14"/>
        <v xml:space="preserve">  03460-7406</v>
      </c>
      <c r="B197" t="s">
        <v>98</v>
      </c>
      <c r="C197">
        <v>2007</v>
      </c>
      <c r="D197" t="str">
        <f>"JE"</f>
        <v>JE</v>
      </c>
      <c r="E197">
        <v>74795</v>
      </c>
      <c r="F197" s="3">
        <v>686.28</v>
      </c>
      <c r="G197" s="3">
        <v>0</v>
      </c>
      <c r="H197">
        <v>0</v>
      </c>
      <c r="I197" s="1">
        <v>44040</v>
      </c>
      <c r="J197" t="s">
        <v>223</v>
      </c>
      <c r="K197" t="s">
        <v>49</v>
      </c>
      <c r="L197" t="s">
        <v>224</v>
      </c>
      <c r="M197" t="s">
        <v>225</v>
      </c>
      <c r="N197" t="s">
        <v>20</v>
      </c>
      <c r="O197" t="s">
        <v>20</v>
      </c>
    </row>
    <row r="198" spans="1:15" x14ac:dyDescent="0.25">
      <c r="A198" t="str">
        <f t="shared" si="14"/>
        <v xml:space="preserve">  03460-7406</v>
      </c>
      <c r="B198" t="s">
        <v>98</v>
      </c>
      <c r="C198">
        <v>2009</v>
      </c>
      <c r="D198" t="str">
        <f>"CD"</f>
        <v>CD</v>
      </c>
      <c r="E198">
        <v>75490</v>
      </c>
      <c r="F198" s="3">
        <v>898.75</v>
      </c>
      <c r="G198" s="3">
        <v>0</v>
      </c>
      <c r="H198">
        <v>0</v>
      </c>
      <c r="I198" s="1">
        <v>44084</v>
      </c>
      <c r="J198">
        <v>1425</v>
      </c>
      <c r="K198">
        <v>3551</v>
      </c>
      <c r="L198" t="s">
        <v>17</v>
      </c>
      <c r="M198" t="s">
        <v>226</v>
      </c>
      <c r="N198" t="s">
        <v>227</v>
      </c>
      <c r="O198" t="s">
        <v>20</v>
      </c>
    </row>
    <row r="199" spans="1:15" x14ac:dyDescent="0.25">
      <c r="A199" t="str">
        <f t="shared" si="14"/>
        <v xml:space="preserve">  03460-7406</v>
      </c>
      <c r="B199" t="s">
        <v>98</v>
      </c>
      <c r="C199">
        <v>2010</v>
      </c>
      <c r="D199" t="str">
        <f>"CD"</f>
        <v>CD</v>
      </c>
      <c r="E199">
        <v>75798</v>
      </c>
      <c r="F199" s="3">
        <v>2276.25</v>
      </c>
      <c r="G199" s="3">
        <v>0</v>
      </c>
      <c r="H199">
        <v>0</v>
      </c>
      <c r="I199" s="1">
        <v>44105</v>
      </c>
      <c r="J199">
        <v>1428</v>
      </c>
      <c r="K199">
        <v>3551</v>
      </c>
      <c r="L199" t="s">
        <v>17</v>
      </c>
      <c r="M199" t="s">
        <v>228</v>
      </c>
      <c r="N199" t="s">
        <v>20</v>
      </c>
      <c r="O199" t="s">
        <v>20</v>
      </c>
    </row>
    <row r="200" spans="1:15" x14ac:dyDescent="0.25">
      <c r="A200" t="str">
        <f t="shared" si="14"/>
        <v xml:space="preserve">  03460-7406</v>
      </c>
      <c r="B200" t="s">
        <v>98</v>
      </c>
      <c r="C200">
        <v>2010</v>
      </c>
      <c r="D200" t="str">
        <f>"JE"</f>
        <v>JE</v>
      </c>
      <c r="E200">
        <v>75855</v>
      </c>
      <c r="F200" s="3">
        <v>0</v>
      </c>
      <c r="G200" s="3">
        <v>26.98</v>
      </c>
      <c r="H200">
        <v>0</v>
      </c>
      <c r="I200" s="1">
        <v>44110</v>
      </c>
      <c r="J200" t="s">
        <v>229</v>
      </c>
      <c r="K200" t="s">
        <v>49</v>
      </c>
      <c r="L200" t="s">
        <v>230</v>
      </c>
      <c r="M200" t="s">
        <v>231</v>
      </c>
      <c r="N200" t="s">
        <v>20</v>
      </c>
      <c r="O200" t="s">
        <v>20</v>
      </c>
    </row>
    <row r="201" spans="1:15" x14ac:dyDescent="0.25">
      <c r="A201" t="str">
        <f t="shared" si="14"/>
        <v xml:space="preserve">  03460-7406</v>
      </c>
      <c r="B201" t="s">
        <v>98</v>
      </c>
      <c r="C201">
        <v>2011</v>
      </c>
      <c r="D201" t="str">
        <f>"CD"</f>
        <v>CD</v>
      </c>
      <c r="E201">
        <v>76217</v>
      </c>
      <c r="F201" s="3">
        <v>1427.5</v>
      </c>
      <c r="G201" s="3">
        <v>0</v>
      </c>
      <c r="H201">
        <v>0</v>
      </c>
      <c r="I201" s="1">
        <v>44140</v>
      </c>
      <c r="J201">
        <v>1433</v>
      </c>
      <c r="K201">
        <v>3551</v>
      </c>
      <c r="L201" t="s">
        <v>17</v>
      </c>
      <c r="M201" t="s">
        <v>232</v>
      </c>
      <c r="N201" t="s">
        <v>20</v>
      </c>
      <c r="O201" t="s">
        <v>20</v>
      </c>
    </row>
    <row r="202" spans="1:15" x14ac:dyDescent="0.25">
      <c r="A202" t="str">
        <f t="shared" si="14"/>
        <v xml:space="preserve">  03460-7406</v>
      </c>
      <c r="B202" t="s">
        <v>98</v>
      </c>
      <c r="C202">
        <v>2012</v>
      </c>
      <c r="D202" t="str">
        <f>"CD"</f>
        <v>CD</v>
      </c>
      <c r="E202">
        <v>76629</v>
      </c>
      <c r="F202" s="3">
        <v>10975.81</v>
      </c>
      <c r="G202" s="3">
        <v>0</v>
      </c>
      <c r="H202">
        <v>0</v>
      </c>
      <c r="I202" s="1">
        <v>44173</v>
      </c>
      <c r="J202">
        <v>1441</v>
      </c>
      <c r="K202">
        <v>765</v>
      </c>
      <c r="L202" t="s">
        <v>233</v>
      </c>
      <c r="M202" t="s">
        <v>234</v>
      </c>
      <c r="N202" t="s">
        <v>20</v>
      </c>
      <c r="O202" t="s">
        <v>20</v>
      </c>
    </row>
    <row r="203" spans="1:15" x14ac:dyDescent="0.25">
      <c r="A203" t="str">
        <f t="shared" si="14"/>
        <v xml:space="preserve">  03460-7406</v>
      </c>
      <c r="B203" t="s">
        <v>98</v>
      </c>
      <c r="C203">
        <v>2012</v>
      </c>
      <c r="D203" t="str">
        <f>"CD"</f>
        <v>CD</v>
      </c>
      <c r="E203">
        <v>76676</v>
      </c>
      <c r="F203" s="3">
        <v>371.25</v>
      </c>
      <c r="G203" s="3">
        <v>0</v>
      </c>
      <c r="H203">
        <v>0</v>
      </c>
      <c r="I203" s="1">
        <v>44175</v>
      </c>
      <c r="J203">
        <v>1442</v>
      </c>
      <c r="K203">
        <v>3551</v>
      </c>
      <c r="L203" t="s">
        <v>17</v>
      </c>
      <c r="M203" t="s">
        <v>235</v>
      </c>
      <c r="N203" t="s">
        <v>236</v>
      </c>
      <c r="O203" t="s">
        <v>20</v>
      </c>
    </row>
    <row r="204" spans="1:15" x14ac:dyDescent="0.25">
      <c r="A204" t="str">
        <f t="shared" si="14"/>
        <v xml:space="preserve">  03460-7406</v>
      </c>
      <c r="B204" t="s">
        <v>98</v>
      </c>
      <c r="C204">
        <v>2012</v>
      </c>
      <c r="D204" t="str">
        <f>"CD"</f>
        <v>CD</v>
      </c>
      <c r="E204">
        <v>76917</v>
      </c>
      <c r="F204" s="3">
        <v>2625.2</v>
      </c>
      <c r="G204" s="3">
        <v>0</v>
      </c>
      <c r="H204">
        <v>0</v>
      </c>
      <c r="I204" s="1">
        <v>44195</v>
      </c>
      <c r="J204">
        <v>1446</v>
      </c>
      <c r="K204">
        <v>579</v>
      </c>
      <c r="L204" t="s">
        <v>237</v>
      </c>
      <c r="M204" t="s">
        <v>238</v>
      </c>
      <c r="N204" t="s">
        <v>20</v>
      </c>
      <c r="O204" t="s">
        <v>20</v>
      </c>
    </row>
    <row r="205" spans="1:15" x14ac:dyDescent="0.25">
      <c r="A205" t="str">
        <f t="shared" si="14"/>
        <v xml:space="preserve">  03460-7406</v>
      </c>
      <c r="B205" t="s">
        <v>98</v>
      </c>
      <c r="C205">
        <v>2012</v>
      </c>
      <c r="D205" t="str">
        <f>"CD"</f>
        <v>CD</v>
      </c>
      <c r="E205">
        <v>76917</v>
      </c>
      <c r="F205" s="3">
        <v>540</v>
      </c>
      <c r="G205" s="3">
        <v>0</v>
      </c>
      <c r="H205">
        <v>0</v>
      </c>
      <c r="I205" s="1">
        <v>44195</v>
      </c>
      <c r="J205">
        <v>1447</v>
      </c>
      <c r="K205">
        <v>3551</v>
      </c>
      <c r="L205" t="s">
        <v>17</v>
      </c>
      <c r="M205" t="s">
        <v>239</v>
      </c>
      <c r="N205" t="s">
        <v>240</v>
      </c>
      <c r="O205" t="s">
        <v>20</v>
      </c>
    </row>
    <row r="206" spans="1:15" x14ac:dyDescent="0.25">
      <c r="A206" t="s">
        <v>241</v>
      </c>
      <c r="B206" t="s">
        <v>15</v>
      </c>
      <c r="F206" s="3"/>
      <c r="G206" s="3"/>
      <c r="H206">
        <v>0</v>
      </c>
    </row>
    <row r="207" spans="1:15" x14ac:dyDescent="0.25">
      <c r="A207" t="str">
        <f t="shared" ref="A207:A270" si="17">"  03460-7407"</f>
        <v xml:space="preserve">  03460-7407</v>
      </c>
      <c r="B207" t="s">
        <v>242</v>
      </c>
      <c r="C207">
        <v>1701</v>
      </c>
      <c r="D207" t="str">
        <f t="shared" ref="D207:D269" si="18">"CD"</f>
        <v>CD</v>
      </c>
      <c r="E207">
        <v>56424</v>
      </c>
      <c r="F207" s="3">
        <v>1942.5</v>
      </c>
      <c r="G207" s="3">
        <v>0</v>
      </c>
      <c r="H207">
        <v>0</v>
      </c>
      <c r="I207" s="1">
        <v>42748</v>
      </c>
      <c r="J207">
        <v>1072</v>
      </c>
      <c r="K207">
        <v>3551</v>
      </c>
      <c r="L207" t="s">
        <v>17</v>
      </c>
      <c r="M207" t="s">
        <v>27</v>
      </c>
      <c r="N207" t="s">
        <v>243</v>
      </c>
      <c r="O207" t="s">
        <v>20</v>
      </c>
    </row>
    <row r="208" spans="1:15" x14ac:dyDescent="0.25">
      <c r="A208" t="str">
        <f t="shared" si="17"/>
        <v xml:space="preserve">  03460-7407</v>
      </c>
      <c r="B208" t="s">
        <v>242</v>
      </c>
      <c r="C208">
        <v>1702</v>
      </c>
      <c r="D208" t="str">
        <f t="shared" si="18"/>
        <v>CD</v>
      </c>
      <c r="E208">
        <v>56718</v>
      </c>
      <c r="F208" s="3">
        <v>10332.5</v>
      </c>
      <c r="G208" s="3">
        <v>0</v>
      </c>
      <c r="H208">
        <v>0</v>
      </c>
      <c r="I208" s="1">
        <v>42768</v>
      </c>
      <c r="J208">
        <v>1075</v>
      </c>
      <c r="K208">
        <v>3551</v>
      </c>
      <c r="L208" t="s">
        <v>17</v>
      </c>
      <c r="M208" t="s">
        <v>29</v>
      </c>
      <c r="N208" t="s">
        <v>244</v>
      </c>
      <c r="O208" t="s">
        <v>20</v>
      </c>
    </row>
    <row r="209" spans="1:15" x14ac:dyDescent="0.25">
      <c r="A209" t="str">
        <f t="shared" si="17"/>
        <v xml:space="preserve">  03460-7407</v>
      </c>
      <c r="B209" t="s">
        <v>242</v>
      </c>
      <c r="C209">
        <v>1703</v>
      </c>
      <c r="D209" t="str">
        <f t="shared" si="18"/>
        <v>CD</v>
      </c>
      <c r="E209">
        <v>57051</v>
      </c>
      <c r="F209" s="3">
        <v>7242.5</v>
      </c>
      <c r="G209" s="3">
        <v>0</v>
      </c>
      <c r="H209">
        <v>0</v>
      </c>
      <c r="I209" s="1">
        <v>42795</v>
      </c>
      <c r="J209">
        <v>1076</v>
      </c>
      <c r="K209">
        <v>3551</v>
      </c>
      <c r="L209" t="s">
        <v>17</v>
      </c>
      <c r="M209" t="s">
        <v>103</v>
      </c>
      <c r="N209" t="s">
        <v>20</v>
      </c>
      <c r="O209" t="s">
        <v>20</v>
      </c>
    </row>
    <row r="210" spans="1:15" x14ac:dyDescent="0.25">
      <c r="A210" t="str">
        <f t="shared" si="17"/>
        <v xml:space="preserve">  03460-7407</v>
      </c>
      <c r="B210" t="s">
        <v>242</v>
      </c>
      <c r="C210">
        <v>1703</v>
      </c>
      <c r="D210" t="str">
        <f t="shared" si="18"/>
        <v>CD</v>
      </c>
      <c r="E210">
        <v>57470</v>
      </c>
      <c r="F210" s="3">
        <v>5281.25</v>
      </c>
      <c r="G210" s="3">
        <v>0</v>
      </c>
      <c r="H210">
        <v>0</v>
      </c>
      <c r="I210" s="1">
        <v>42824</v>
      </c>
      <c r="J210">
        <v>1083</v>
      </c>
      <c r="K210">
        <v>3551</v>
      </c>
      <c r="L210" t="s">
        <v>17</v>
      </c>
      <c r="M210" t="s">
        <v>32</v>
      </c>
      <c r="N210" t="s">
        <v>245</v>
      </c>
      <c r="O210" t="s">
        <v>20</v>
      </c>
    </row>
    <row r="211" spans="1:15" x14ac:dyDescent="0.25">
      <c r="A211" t="str">
        <f t="shared" si="17"/>
        <v xml:space="preserve">  03460-7407</v>
      </c>
      <c r="B211" t="s">
        <v>242</v>
      </c>
      <c r="C211">
        <v>1705</v>
      </c>
      <c r="D211" t="str">
        <f t="shared" si="18"/>
        <v>CD</v>
      </c>
      <c r="E211">
        <v>58048</v>
      </c>
      <c r="F211" s="3">
        <v>930</v>
      </c>
      <c r="G211" s="3">
        <v>0</v>
      </c>
      <c r="H211">
        <v>0</v>
      </c>
      <c r="I211" s="1">
        <v>42864</v>
      </c>
      <c r="J211">
        <v>1090</v>
      </c>
      <c r="K211">
        <v>3551</v>
      </c>
      <c r="L211" t="s">
        <v>17</v>
      </c>
      <c r="M211" t="s">
        <v>246</v>
      </c>
      <c r="N211" t="s">
        <v>34</v>
      </c>
      <c r="O211" t="s">
        <v>20</v>
      </c>
    </row>
    <row r="212" spans="1:15" x14ac:dyDescent="0.25">
      <c r="A212" t="str">
        <f t="shared" si="17"/>
        <v xml:space="preserve">  03460-7407</v>
      </c>
      <c r="B212" t="s">
        <v>242</v>
      </c>
      <c r="C212">
        <v>1706</v>
      </c>
      <c r="D212" t="str">
        <f t="shared" si="18"/>
        <v>CD</v>
      </c>
      <c r="E212">
        <v>58568</v>
      </c>
      <c r="F212" s="3">
        <v>3158.21</v>
      </c>
      <c r="G212" s="3">
        <v>0</v>
      </c>
      <c r="H212">
        <v>0</v>
      </c>
      <c r="I212" s="1">
        <v>42898</v>
      </c>
      <c r="J212">
        <v>1100</v>
      </c>
      <c r="K212">
        <v>3551</v>
      </c>
      <c r="L212" t="s">
        <v>17</v>
      </c>
      <c r="M212" t="s">
        <v>109</v>
      </c>
      <c r="N212" t="s">
        <v>110</v>
      </c>
      <c r="O212" t="s">
        <v>20</v>
      </c>
    </row>
    <row r="213" spans="1:15" x14ac:dyDescent="0.25">
      <c r="A213" t="str">
        <f t="shared" si="17"/>
        <v xml:space="preserve">  03460-7407</v>
      </c>
      <c r="B213" t="s">
        <v>242</v>
      </c>
      <c r="C213">
        <v>1707</v>
      </c>
      <c r="D213" t="str">
        <f t="shared" si="18"/>
        <v>CD</v>
      </c>
      <c r="E213">
        <v>58897</v>
      </c>
      <c r="F213" s="3">
        <v>1980</v>
      </c>
      <c r="G213" s="3">
        <v>0</v>
      </c>
      <c r="H213">
        <v>0</v>
      </c>
      <c r="I213" s="1">
        <v>42921</v>
      </c>
      <c r="J213">
        <v>1105</v>
      </c>
      <c r="K213">
        <v>3551</v>
      </c>
      <c r="L213" t="s">
        <v>17</v>
      </c>
      <c r="M213" t="s">
        <v>37</v>
      </c>
      <c r="N213" t="s">
        <v>245</v>
      </c>
      <c r="O213" t="s">
        <v>20</v>
      </c>
    </row>
    <row r="214" spans="1:15" x14ac:dyDescent="0.25">
      <c r="A214" t="str">
        <f t="shared" si="17"/>
        <v xml:space="preserve">  03460-7407</v>
      </c>
      <c r="B214" t="s">
        <v>242</v>
      </c>
      <c r="C214">
        <v>1707</v>
      </c>
      <c r="D214" t="str">
        <f t="shared" si="18"/>
        <v>CD</v>
      </c>
      <c r="E214">
        <v>59254</v>
      </c>
      <c r="F214" s="3">
        <v>368.75</v>
      </c>
      <c r="G214" s="3">
        <v>0</v>
      </c>
      <c r="H214">
        <v>0</v>
      </c>
      <c r="I214" s="1">
        <v>42943</v>
      </c>
      <c r="J214">
        <v>1111</v>
      </c>
      <c r="K214">
        <v>3551</v>
      </c>
      <c r="L214" t="s">
        <v>17</v>
      </c>
      <c r="M214" t="s">
        <v>111</v>
      </c>
      <c r="N214" t="s">
        <v>244</v>
      </c>
      <c r="O214" t="s">
        <v>20</v>
      </c>
    </row>
    <row r="215" spans="1:15" x14ac:dyDescent="0.25">
      <c r="A215" t="str">
        <f t="shared" si="17"/>
        <v xml:space="preserve">  03460-7407</v>
      </c>
      <c r="B215" t="s">
        <v>242</v>
      </c>
      <c r="C215">
        <v>1708</v>
      </c>
      <c r="D215" t="str">
        <f t="shared" si="18"/>
        <v>CD</v>
      </c>
      <c r="E215">
        <v>59756</v>
      </c>
      <c r="F215" s="3">
        <v>3015</v>
      </c>
      <c r="G215" s="3">
        <v>0</v>
      </c>
      <c r="H215">
        <v>0</v>
      </c>
      <c r="I215" s="1">
        <v>42978</v>
      </c>
      <c r="J215">
        <v>1120</v>
      </c>
      <c r="K215">
        <v>3551</v>
      </c>
      <c r="L215" t="s">
        <v>17</v>
      </c>
      <c r="M215" t="s">
        <v>112</v>
      </c>
      <c r="N215" t="s">
        <v>20</v>
      </c>
      <c r="O215" t="s">
        <v>20</v>
      </c>
    </row>
    <row r="216" spans="1:15" x14ac:dyDescent="0.25">
      <c r="A216" t="str">
        <f t="shared" si="17"/>
        <v xml:space="preserve">  03460-7407</v>
      </c>
      <c r="B216" t="s">
        <v>242</v>
      </c>
      <c r="C216">
        <v>1710</v>
      </c>
      <c r="D216" t="str">
        <f t="shared" si="18"/>
        <v>CD</v>
      </c>
      <c r="E216">
        <v>60284</v>
      </c>
      <c r="F216" s="3">
        <v>1351.25</v>
      </c>
      <c r="G216" s="3">
        <v>0</v>
      </c>
      <c r="H216">
        <v>0</v>
      </c>
      <c r="I216" s="1">
        <v>43017</v>
      </c>
      <c r="J216">
        <v>1127</v>
      </c>
      <c r="K216">
        <v>3551</v>
      </c>
      <c r="L216" t="s">
        <v>17</v>
      </c>
      <c r="M216" t="s">
        <v>113</v>
      </c>
      <c r="N216" t="s">
        <v>114</v>
      </c>
      <c r="O216" t="s">
        <v>20</v>
      </c>
    </row>
    <row r="217" spans="1:15" x14ac:dyDescent="0.25">
      <c r="A217" t="str">
        <f t="shared" si="17"/>
        <v xml:space="preserve">  03460-7407</v>
      </c>
      <c r="B217" t="s">
        <v>242</v>
      </c>
      <c r="C217">
        <v>1711</v>
      </c>
      <c r="D217" t="str">
        <f t="shared" si="18"/>
        <v>CD</v>
      </c>
      <c r="E217">
        <v>60657</v>
      </c>
      <c r="F217" s="3">
        <v>1911.25</v>
      </c>
      <c r="G217" s="3">
        <v>0</v>
      </c>
      <c r="H217">
        <v>0</v>
      </c>
      <c r="I217" s="1">
        <v>43045</v>
      </c>
      <c r="J217">
        <v>1144</v>
      </c>
      <c r="K217">
        <v>3551</v>
      </c>
      <c r="L217" t="s">
        <v>17</v>
      </c>
      <c r="M217" t="s">
        <v>247</v>
      </c>
      <c r="N217" t="s">
        <v>20</v>
      </c>
      <c r="O217" t="s">
        <v>20</v>
      </c>
    </row>
    <row r="218" spans="1:15" x14ac:dyDescent="0.25">
      <c r="A218" t="str">
        <f t="shared" si="17"/>
        <v xml:space="preserve">  03460-7407</v>
      </c>
      <c r="B218" t="s">
        <v>242</v>
      </c>
      <c r="C218">
        <v>1712</v>
      </c>
      <c r="D218" t="str">
        <f t="shared" si="18"/>
        <v>CD</v>
      </c>
      <c r="E218">
        <v>61172</v>
      </c>
      <c r="F218" s="3">
        <v>592.5</v>
      </c>
      <c r="G218" s="3">
        <v>0</v>
      </c>
      <c r="H218">
        <v>0</v>
      </c>
      <c r="I218" s="1">
        <v>43087</v>
      </c>
      <c r="J218">
        <v>1165</v>
      </c>
      <c r="K218">
        <v>3551</v>
      </c>
      <c r="L218" t="s">
        <v>17</v>
      </c>
      <c r="M218" t="s">
        <v>118</v>
      </c>
      <c r="N218" t="s">
        <v>245</v>
      </c>
      <c r="O218" t="s">
        <v>20</v>
      </c>
    </row>
    <row r="219" spans="1:15" x14ac:dyDescent="0.25">
      <c r="A219" t="str">
        <f t="shared" si="17"/>
        <v xml:space="preserve">  03460-7407</v>
      </c>
      <c r="B219" t="s">
        <v>242</v>
      </c>
      <c r="C219">
        <v>1801</v>
      </c>
      <c r="D219" t="str">
        <f t="shared" si="18"/>
        <v>CD</v>
      </c>
      <c r="E219">
        <v>61474</v>
      </c>
      <c r="F219" s="3">
        <v>412.5</v>
      </c>
      <c r="G219" s="3">
        <v>0</v>
      </c>
      <c r="H219">
        <v>0</v>
      </c>
      <c r="I219" s="1">
        <v>43111</v>
      </c>
      <c r="J219">
        <v>1177</v>
      </c>
      <c r="K219">
        <v>3551</v>
      </c>
      <c r="L219" t="s">
        <v>17</v>
      </c>
      <c r="M219" t="s">
        <v>248</v>
      </c>
      <c r="N219" t="s">
        <v>20</v>
      </c>
      <c r="O219" t="s">
        <v>20</v>
      </c>
    </row>
    <row r="220" spans="1:15" x14ac:dyDescent="0.25">
      <c r="A220" t="str">
        <f t="shared" si="17"/>
        <v xml:space="preserve">  03460-7407</v>
      </c>
      <c r="B220" t="s">
        <v>242</v>
      </c>
      <c r="C220">
        <v>1804</v>
      </c>
      <c r="D220" t="str">
        <f t="shared" si="18"/>
        <v>CD</v>
      </c>
      <c r="E220">
        <v>62609</v>
      </c>
      <c r="F220" s="3">
        <v>1348.75</v>
      </c>
      <c r="G220" s="3">
        <v>0</v>
      </c>
      <c r="H220">
        <v>0</v>
      </c>
      <c r="I220" s="1">
        <v>43195</v>
      </c>
      <c r="J220">
        <v>1189</v>
      </c>
      <c r="K220">
        <v>3551</v>
      </c>
      <c r="L220" t="s">
        <v>17</v>
      </c>
      <c r="M220" t="s">
        <v>249</v>
      </c>
      <c r="N220" t="s">
        <v>20</v>
      </c>
      <c r="O220" t="s">
        <v>20</v>
      </c>
    </row>
    <row r="221" spans="1:15" x14ac:dyDescent="0.25">
      <c r="A221" t="str">
        <f t="shared" si="17"/>
        <v xml:space="preserve">  03460-7407</v>
      </c>
      <c r="B221" t="s">
        <v>242</v>
      </c>
      <c r="C221">
        <v>1805</v>
      </c>
      <c r="D221" t="str">
        <f t="shared" si="18"/>
        <v>CD</v>
      </c>
      <c r="E221">
        <v>63088</v>
      </c>
      <c r="F221" s="3">
        <v>2540</v>
      </c>
      <c r="G221" s="3">
        <v>0</v>
      </c>
      <c r="H221">
        <v>0</v>
      </c>
      <c r="I221" s="1">
        <v>43231</v>
      </c>
      <c r="J221">
        <v>1195</v>
      </c>
      <c r="K221">
        <v>3551</v>
      </c>
      <c r="L221" t="s">
        <v>17</v>
      </c>
      <c r="M221" t="s">
        <v>250</v>
      </c>
      <c r="N221" t="s">
        <v>20</v>
      </c>
      <c r="O221" t="s">
        <v>20</v>
      </c>
    </row>
    <row r="222" spans="1:15" x14ac:dyDescent="0.25">
      <c r="A222" t="str">
        <f t="shared" si="17"/>
        <v xml:space="preserve">  03460-7407</v>
      </c>
      <c r="B222" t="s">
        <v>242</v>
      </c>
      <c r="C222">
        <v>1806</v>
      </c>
      <c r="D222" t="str">
        <f t="shared" si="18"/>
        <v>CD</v>
      </c>
      <c r="E222">
        <v>63581</v>
      </c>
      <c r="F222" s="3">
        <v>2275</v>
      </c>
      <c r="G222" s="3">
        <v>0</v>
      </c>
      <c r="H222">
        <v>0</v>
      </c>
      <c r="I222" s="1">
        <v>43265</v>
      </c>
      <c r="J222">
        <v>1214</v>
      </c>
      <c r="K222">
        <v>3551</v>
      </c>
      <c r="L222" t="s">
        <v>17</v>
      </c>
      <c r="M222" t="s">
        <v>122</v>
      </c>
      <c r="N222" t="s">
        <v>251</v>
      </c>
      <c r="O222" t="s">
        <v>20</v>
      </c>
    </row>
    <row r="223" spans="1:15" x14ac:dyDescent="0.25">
      <c r="A223" t="str">
        <f t="shared" si="17"/>
        <v xml:space="preserve">  03460-7407</v>
      </c>
      <c r="B223" t="s">
        <v>242</v>
      </c>
      <c r="C223">
        <v>1807</v>
      </c>
      <c r="D223" t="str">
        <f t="shared" si="18"/>
        <v>CD</v>
      </c>
      <c r="E223">
        <v>63944</v>
      </c>
      <c r="F223" s="3">
        <v>3212.5</v>
      </c>
      <c r="G223" s="3">
        <v>0</v>
      </c>
      <c r="H223">
        <v>0</v>
      </c>
      <c r="I223" s="1">
        <v>43291</v>
      </c>
      <c r="J223">
        <v>1224</v>
      </c>
      <c r="K223">
        <v>3551</v>
      </c>
      <c r="L223" t="s">
        <v>17</v>
      </c>
      <c r="M223" t="s">
        <v>124</v>
      </c>
      <c r="N223" t="s">
        <v>245</v>
      </c>
      <c r="O223" t="s">
        <v>20</v>
      </c>
    </row>
    <row r="224" spans="1:15" x14ac:dyDescent="0.25">
      <c r="A224" t="str">
        <f t="shared" si="17"/>
        <v xml:space="preserve">  03460-7407</v>
      </c>
      <c r="B224" t="s">
        <v>242</v>
      </c>
      <c r="C224">
        <v>1808</v>
      </c>
      <c r="D224" t="str">
        <f t="shared" si="18"/>
        <v>CD</v>
      </c>
      <c r="E224">
        <v>64430</v>
      </c>
      <c r="F224" s="3">
        <v>2208.75</v>
      </c>
      <c r="G224" s="3">
        <v>0</v>
      </c>
      <c r="H224">
        <v>0</v>
      </c>
      <c r="I224" s="1">
        <v>43326</v>
      </c>
      <c r="J224">
        <v>1232</v>
      </c>
      <c r="K224">
        <v>3551</v>
      </c>
      <c r="L224" t="s">
        <v>17</v>
      </c>
      <c r="M224" t="s">
        <v>252</v>
      </c>
      <c r="N224" t="s">
        <v>20</v>
      </c>
      <c r="O224" t="s">
        <v>20</v>
      </c>
    </row>
    <row r="225" spans="1:15" x14ac:dyDescent="0.25">
      <c r="A225" t="str">
        <f t="shared" si="17"/>
        <v xml:space="preserve">  03460-7407</v>
      </c>
      <c r="B225" t="s">
        <v>242</v>
      </c>
      <c r="C225">
        <v>1809</v>
      </c>
      <c r="D225" t="str">
        <f t="shared" si="18"/>
        <v>CD</v>
      </c>
      <c r="E225">
        <v>64835</v>
      </c>
      <c r="F225" s="3">
        <v>2957.5</v>
      </c>
      <c r="G225" s="3">
        <v>0</v>
      </c>
      <c r="H225">
        <v>0</v>
      </c>
      <c r="I225" s="1">
        <v>43354</v>
      </c>
      <c r="J225">
        <v>1235</v>
      </c>
      <c r="K225">
        <v>3551</v>
      </c>
      <c r="L225" t="s">
        <v>17</v>
      </c>
      <c r="M225" t="s">
        <v>253</v>
      </c>
      <c r="N225" t="s">
        <v>127</v>
      </c>
      <c r="O225" t="s">
        <v>20</v>
      </c>
    </row>
    <row r="226" spans="1:15" x14ac:dyDescent="0.25">
      <c r="A226" t="str">
        <f t="shared" si="17"/>
        <v xml:space="preserve">  03460-7407</v>
      </c>
      <c r="B226" t="s">
        <v>242</v>
      </c>
      <c r="C226">
        <v>1810</v>
      </c>
      <c r="D226" t="str">
        <f t="shared" si="18"/>
        <v>CD</v>
      </c>
      <c r="E226">
        <v>65275</v>
      </c>
      <c r="F226" s="3">
        <v>360</v>
      </c>
      <c r="G226" s="3">
        <v>0</v>
      </c>
      <c r="H226">
        <v>0</v>
      </c>
      <c r="I226" s="1">
        <v>43384</v>
      </c>
      <c r="J226">
        <v>1241</v>
      </c>
      <c r="K226">
        <v>3551</v>
      </c>
      <c r="L226" t="s">
        <v>17</v>
      </c>
      <c r="M226" t="s">
        <v>254</v>
      </c>
      <c r="N226" t="s">
        <v>34</v>
      </c>
      <c r="O226" t="s">
        <v>20</v>
      </c>
    </row>
    <row r="227" spans="1:15" x14ac:dyDescent="0.25">
      <c r="A227" t="str">
        <f t="shared" si="17"/>
        <v xml:space="preserve">  03460-7407</v>
      </c>
      <c r="B227" t="s">
        <v>242</v>
      </c>
      <c r="C227">
        <v>1811</v>
      </c>
      <c r="D227" t="str">
        <f t="shared" si="18"/>
        <v>CD</v>
      </c>
      <c r="E227">
        <v>65736</v>
      </c>
      <c r="F227" s="3">
        <v>232.5</v>
      </c>
      <c r="G227" s="3">
        <v>0</v>
      </c>
      <c r="H227">
        <v>0</v>
      </c>
      <c r="I227" s="1">
        <v>43419</v>
      </c>
      <c r="J227">
        <v>1245</v>
      </c>
      <c r="K227">
        <v>3551</v>
      </c>
      <c r="L227" t="s">
        <v>17</v>
      </c>
      <c r="M227" t="s">
        <v>255</v>
      </c>
      <c r="N227" t="s">
        <v>20</v>
      </c>
      <c r="O227" t="s">
        <v>20</v>
      </c>
    </row>
    <row r="228" spans="1:15" x14ac:dyDescent="0.25">
      <c r="A228" t="str">
        <f t="shared" si="17"/>
        <v xml:space="preserve">  03460-7407</v>
      </c>
      <c r="B228" t="s">
        <v>242</v>
      </c>
      <c r="C228">
        <v>1901</v>
      </c>
      <c r="D228" t="str">
        <f t="shared" si="18"/>
        <v>CD</v>
      </c>
      <c r="E228">
        <v>66452</v>
      </c>
      <c r="F228" s="3">
        <v>1493.75</v>
      </c>
      <c r="G228" s="3">
        <v>0</v>
      </c>
      <c r="H228">
        <v>0</v>
      </c>
      <c r="I228" s="1">
        <v>43475</v>
      </c>
      <c r="J228">
        <v>1250</v>
      </c>
      <c r="K228">
        <v>3551</v>
      </c>
      <c r="L228" t="s">
        <v>17</v>
      </c>
      <c r="M228" t="s">
        <v>256</v>
      </c>
      <c r="N228" t="s">
        <v>20</v>
      </c>
      <c r="O228" t="s">
        <v>20</v>
      </c>
    </row>
    <row r="229" spans="1:15" x14ac:dyDescent="0.25">
      <c r="A229" t="str">
        <f t="shared" si="17"/>
        <v xml:space="preserve">  03460-7407</v>
      </c>
      <c r="B229" t="s">
        <v>242</v>
      </c>
      <c r="C229">
        <v>1902</v>
      </c>
      <c r="D229" t="str">
        <f t="shared" si="18"/>
        <v>CD</v>
      </c>
      <c r="E229">
        <v>66863</v>
      </c>
      <c r="F229" s="3">
        <v>1480</v>
      </c>
      <c r="G229" s="3">
        <v>0</v>
      </c>
      <c r="H229">
        <v>0</v>
      </c>
      <c r="I229" s="1">
        <v>43510</v>
      </c>
      <c r="J229">
        <v>1253</v>
      </c>
      <c r="K229">
        <v>3551</v>
      </c>
      <c r="L229" t="s">
        <v>17</v>
      </c>
      <c r="M229" t="s">
        <v>257</v>
      </c>
      <c r="N229" t="s">
        <v>20</v>
      </c>
      <c r="O229" t="s">
        <v>20</v>
      </c>
    </row>
    <row r="230" spans="1:15" x14ac:dyDescent="0.25">
      <c r="A230" t="str">
        <f t="shared" si="17"/>
        <v xml:space="preserve">  03460-7407</v>
      </c>
      <c r="B230" t="s">
        <v>242</v>
      </c>
      <c r="C230">
        <v>1902</v>
      </c>
      <c r="D230" t="str">
        <f t="shared" si="18"/>
        <v>CD</v>
      </c>
      <c r="E230">
        <v>67077</v>
      </c>
      <c r="F230" s="3">
        <v>203.75</v>
      </c>
      <c r="G230" s="3">
        <v>0</v>
      </c>
      <c r="H230">
        <v>0</v>
      </c>
      <c r="I230" s="1">
        <v>43524</v>
      </c>
      <c r="J230">
        <v>1256</v>
      </c>
      <c r="K230">
        <v>3551</v>
      </c>
      <c r="L230" t="s">
        <v>17</v>
      </c>
      <c r="M230" t="s">
        <v>258</v>
      </c>
      <c r="N230" t="s">
        <v>20</v>
      </c>
      <c r="O230" t="s">
        <v>20</v>
      </c>
    </row>
    <row r="231" spans="1:15" x14ac:dyDescent="0.25">
      <c r="A231" t="str">
        <f t="shared" si="17"/>
        <v xml:space="preserve">  03460-7407</v>
      </c>
      <c r="B231" t="s">
        <v>242</v>
      </c>
      <c r="C231">
        <v>1905</v>
      </c>
      <c r="D231" t="str">
        <f t="shared" si="18"/>
        <v>CD</v>
      </c>
      <c r="E231">
        <v>68360</v>
      </c>
      <c r="F231" s="3">
        <v>190</v>
      </c>
      <c r="G231" s="3">
        <v>0</v>
      </c>
      <c r="H231">
        <v>0</v>
      </c>
      <c r="I231" s="1">
        <v>43607</v>
      </c>
      <c r="J231">
        <v>1272</v>
      </c>
      <c r="K231">
        <v>3551</v>
      </c>
      <c r="L231" t="s">
        <v>17</v>
      </c>
      <c r="M231" t="s">
        <v>259</v>
      </c>
      <c r="N231" t="s">
        <v>20</v>
      </c>
      <c r="O231" t="s">
        <v>20</v>
      </c>
    </row>
    <row r="232" spans="1:15" x14ac:dyDescent="0.25">
      <c r="A232" t="str">
        <f t="shared" si="17"/>
        <v xml:space="preserve">  03460-7407</v>
      </c>
      <c r="B232" t="s">
        <v>242</v>
      </c>
      <c r="C232">
        <v>1906</v>
      </c>
      <c r="D232" t="str">
        <f t="shared" si="18"/>
        <v>CD</v>
      </c>
      <c r="E232">
        <v>68745</v>
      </c>
      <c r="F232" s="3">
        <v>1220</v>
      </c>
      <c r="G232" s="3">
        <v>0</v>
      </c>
      <c r="H232">
        <v>0</v>
      </c>
      <c r="I232" s="1">
        <v>43626</v>
      </c>
      <c r="J232">
        <v>1276</v>
      </c>
      <c r="K232">
        <v>3551</v>
      </c>
      <c r="L232" t="s">
        <v>17</v>
      </c>
      <c r="M232" t="s">
        <v>260</v>
      </c>
      <c r="N232" t="s">
        <v>20</v>
      </c>
      <c r="O232" t="s">
        <v>20</v>
      </c>
    </row>
    <row r="233" spans="1:15" x14ac:dyDescent="0.25">
      <c r="A233" t="str">
        <f t="shared" si="17"/>
        <v xml:space="preserve">  03460-7407</v>
      </c>
      <c r="B233" t="s">
        <v>242</v>
      </c>
      <c r="C233">
        <v>1906</v>
      </c>
      <c r="D233" t="str">
        <f t="shared" si="18"/>
        <v>CD</v>
      </c>
      <c r="E233">
        <v>68798</v>
      </c>
      <c r="F233" s="3">
        <v>3933.48</v>
      </c>
      <c r="G233" s="3">
        <v>0</v>
      </c>
      <c r="H233">
        <v>0</v>
      </c>
      <c r="I233" s="1">
        <v>43630</v>
      </c>
      <c r="J233">
        <v>1279</v>
      </c>
      <c r="K233">
        <v>3551</v>
      </c>
      <c r="L233" t="s">
        <v>17</v>
      </c>
      <c r="M233" t="s">
        <v>261</v>
      </c>
      <c r="N233" t="s">
        <v>20</v>
      </c>
      <c r="O233" t="s">
        <v>20</v>
      </c>
    </row>
    <row r="234" spans="1:15" x14ac:dyDescent="0.25">
      <c r="A234" t="str">
        <f t="shared" si="17"/>
        <v xml:space="preserve">  03460-7407</v>
      </c>
      <c r="B234" t="s">
        <v>242</v>
      </c>
      <c r="C234">
        <v>1907</v>
      </c>
      <c r="D234" t="str">
        <f t="shared" si="18"/>
        <v>CD</v>
      </c>
      <c r="E234">
        <v>69127</v>
      </c>
      <c r="F234" s="3">
        <v>94.5</v>
      </c>
      <c r="G234" s="3">
        <v>0</v>
      </c>
      <c r="H234">
        <v>0</v>
      </c>
      <c r="I234" s="1">
        <v>43649</v>
      </c>
      <c r="J234">
        <v>1284</v>
      </c>
      <c r="K234">
        <v>2889</v>
      </c>
      <c r="L234" t="s">
        <v>136</v>
      </c>
      <c r="M234" t="s">
        <v>137</v>
      </c>
      <c r="N234" t="s">
        <v>20</v>
      </c>
      <c r="O234" t="s">
        <v>20</v>
      </c>
    </row>
    <row r="235" spans="1:15" x14ac:dyDescent="0.25">
      <c r="A235" t="str">
        <f t="shared" si="17"/>
        <v xml:space="preserve">  03460-7407</v>
      </c>
      <c r="B235" t="s">
        <v>242</v>
      </c>
      <c r="C235">
        <v>1907</v>
      </c>
      <c r="D235" t="str">
        <f t="shared" si="18"/>
        <v>CD</v>
      </c>
      <c r="E235">
        <v>69321</v>
      </c>
      <c r="F235" s="3">
        <v>1232.5899999999999</v>
      </c>
      <c r="G235" s="3">
        <v>0</v>
      </c>
      <c r="H235">
        <v>0</v>
      </c>
      <c r="I235" s="1">
        <v>43669</v>
      </c>
      <c r="J235">
        <v>1290</v>
      </c>
      <c r="K235">
        <v>3551</v>
      </c>
      <c r="L235" t="s">
        <v>17</v>
      </c>
      <c r="M235" t="s">
        <v>262</v>
      </c>
      <c r="N235" t="s">
        <v>20</v>
      </c>
      <c r="O235" t="s">
        <v>20</v>
      </c>
    </row>
    <row r="236" spans="1:15" x14ac:dyDescent="0.25">
      <c r="A236" t="str">
        <f t="shared" si="17"/>
        <v xml:space="preserve">  03460-7407</v>
      </c>
      <c r="B236" t="s">
        <v>242</v>
      </c>
      <c r="C236">
        <v>1908</v>
      </c>
      <c r="D236" t="str">
        <f t="shared" si="18"/>
        <v>CD</v>
      </c>
      <c r="E236">
        <v>69730</v>
      </c>
      <c r="F236" s="3">
        <v>2913.75</v>
      </c>
      <c r="G236" s="3">
        <v>0</v>
      </c>
      <c r="H236">
        <v>0</v>
      </c>
      <c r="I236" s="1">
        <v>43692</v>
      </c>
      <c r="J236">
        <v>1293</v>
      </c>
      <c r="K236">
        <v>3551</v>
      </c>
      <c r="L236" t="s">
        <v>17</v>
      </c>
      <c r="M236" t="s">
        <v>262</v>
      </c>
      <c r="N236" t="s">
        <v>34</v>
      </c>
      <c r="O236" t="s">
        <v>20</v>
      </c>
    </row>
    <row r="237" spans="1:15" x14ac:dyDescent="0.25">
      <c r="A237" t="str">
        <f t="shared" si="17"/>
        <v xml:space="preserve">  03460-7407</v>
      </c>
      <c r="B237" t="s">
        <v>242</v>
      </c>
      <c r="C237">
        <v>1909</v>
      </c>
      <c r="D237" t="str">
        <f t="shared" si="18"/>
        <v>CD</v>
      </c>
      <c r="E237">
        <v>70124</v>
      </c>
      <c r="F237" s="3">
        <v>1865.2</v>
      </c>
      <c r="G237" s="3">
        <v>0</v>
      </c>
      <c r="H237">
        <v>0</v>
      </c>
      <c r="I237" s="1">
        <v>43717</v>
      </c>
      <c r="J237">
        <v>1298</v>
      </c>
      <c r="K237">
        <v>1083</v>
      </c>
      <c r="L237" t="s">
        <v>139</v>
      </c>
      <c r="M237" t="s">
        <v>263</v>
      </c>
      <c r="N237" t="s">
        <v>20</v>
      </c>
      <c r="O237" t="s">
        <v>20</v>
      </c>
    </row>
    <row r="238" spans="1:15" x14ac:dyDescent="0.25">
      <c r="A238" t="str">
        <f t="shared" si="17"/>
        <v xml:space="preserve">  03460-7407</v>
      </c>
      <c r="B238" t="s">
        <v>242</v>
      </c>
      <c r="C238">
        <v>1909</v>
      </c>
      <c r="D238" t="str">
        <f t="shared" si="18"/>
        <v>CD</v>
      </c>
      <c r="E238">
        <v>70377</v>
      </c>
      <c r="F238" s="3">
        <v>840.62</v>
      </c>
      <c r="G238" s="3">
        <v>0</v>
      </c>
      <c r="H238">
        <v>0</v>
      </c>
      <c r="I238" s="1">
        <v>43732</v>
      </c>
      <c r="J238">
        <v>1300</v>
      </c>
      <c r="K238">
        <v>3551</v>
      </c>
      <c r="L238" t="s">
        <v>17</v>
      </c>
      <c r="M238" t="s">
        <v>264</v>
      </c>
      <c r="N238" t="s">
        <v>34</v>
      </c>
      <c r="O238" t="s">
        <v>20</v>
      </c>
    </row>
    <row r="239" spans="1:15" x14ac:dyDescent="0.25">
      <c r="A239" t="str">
        <f t="shared" si="17"/>
        <v xml:space="preserve">  03460-7407</v>
      </c>
      <c r="B239" t="s">
        <v>242</v>
      </c>
      <c r="C239">
        <v>1909</v>
      </c>
      <c r="D239" t="str">
        <f t="shared" si="18"/>
        <v>CD</v>
      </c>
      <c r="E239">
        <v>70411</v>
      </c>
      <c r="F239" s="3">
        <v>3072.5</v>
      </c>
      <c r="G239" s="3">
        <v>0</v>
      </c>
      <c r="H239">
        <v>0</v>
      </c>
      <c r="I239" s="1">
        <v>43734</v>
      </c>
      <c r="J239">
        <v>1302</v>
      </c>
      <c r="K239">
        <v>317</v>
      </c>
      <c r="L239" t="s">
        <v>142</v>
      </c>
      <c r="M239" t="s">
        <v>143</v>
      </c>
      <c r="N239" t="s">
        <v>20</v>
      </c>
      <c r="O239" t="s">
        <v>20</v>
      </c>
    </row>
    <row r="240" spans="1:15" x14ac:dyDescent="0.25">
      <c r="A240" t="str">
        <f t="shared" si="17"/>
        <v xml:space="preserve">  03460-7407</v>
      </c>
      <c r="B240" t="s">
        <v>242</v>
      </c>
      <c r="C240">
        <v>1909</v>
      </c>
      <c r="D240" t="str">
        <f t="shared" si="18"/>
        <v>CD</v>
      </c>
      <c r="E240">
        <v>70411</v>
      </c>
      <c r="F240" s="3">
        <v>1133.1199999999999</v>
      </c>
      <c r="G240" s="3">
        <v>0</v>
      </c>
      <c r="H240">
        <v>0</v>
      </c>
      <c r="I240" s="1">
        <v>43734</v>
      </c>
      <c r="J240">
        <v>1304</v>
      </c>
      <c r="K240">
        <v>827</v>
      </c>
      <c r="L240" t="s">
        <v>144</v>
      </c>
      <c r="M240" t="s">
        <v>265</v>
      </c>
      <c r="N240" t="s">
        <v>20</v>
      </c>
      <c r="O240" t="s">
        <v>20</v>
      </c>
    </row>
    <row r="241" spans="1:15" x14ac:dyDescent="0.25">
      <c r="A241" t="str">
        <f t="shared" si="17"/>
        <v xml:space="preserve">  03460-7407</v>
      </c>
      <c r="B241" t="s">
        <v>242</v>
      </c>
      <c r="C241">
        <v>1910</v>
      </c>
      <c r="D241" t="str">
        <f t="shared" si="18"/>
        <v>CD</v>
      </c>
      <c r="E241">
        <v>70568</v>
      </c>
      <c r="F241" s="3">
        <v>3367.19</v>
      </c>
      <c r="G241" s="3">
        <v>0</v>
      </c>
      <c r="H241">
        <v>0</v>
      </c>
      <c r="I241" s="1">
        <v>43745</v>
      </c>
      <c r="J241">
        <v>1306</v>
      </c>
      <c r="K241">
        <v>827</v>
      </c>
      <c r="L241" t="s">
        <v>144</v>
      </c>
      <c r="M241" t="s">
        <v>148</v>
      </c>
      <c r="N241" t="s">
        <v>20</v>
      </c>
      <c r="O241" t="s">
        <v>20</v>
      </c>
    </row>
    <row r="242" spans="1:15" x14ac:dyDescent="0.25">
      <c r="A242" t="str">
        <f t="shared" si="17"/>
        <v xml:space="preserve">  03460-7407</v>
      </c>
      <c r="B242" t="s">
        <v>242</v>
      </c>
      <c r="C242">
        <v>1910</v>
      </c>
      <c r="D242" t="str">
        <f t="shared" si="18"/>
        <v>CD</v>
      </c>
      <c r="E242">
        <v>70568</v>
      </c>
      <c r="F242" s="3">
        <v>88.27</v>
      </c>
      <c r="G242" s="3">
        <v>0</v>
      </c>
      <c r="H242">
        <v>0</v>
      </c>
      <c r="I242" s="1">
        <v>43745</v>
      </c>
      <c r="J242">
        <v>1307</v>
      </c>
      <c r="K242">
        <v>1087</v>
      </c>
      <c r="L242" t="s">
        <v>146</v>
      </c>
      <c r="M242" t="s">
        <v>149</v>
      </c>
      <c r="N242" t="s">
        <v>20</v>
      </c>
      <c r="O242" t="s">
        <v>20</v>
      </c>
    </row>
    <row r="243" spans="1:15" x14ac:dyDescent="0.25">
      <c r="A243" t="str">
        <f t="shared" si="17"/>
        <v xml:space="preserve">  03460-7407</v>
      </c>
      <c r="B243" t="s">
        <v>242</v>
      </c>
      <c r="C243">
        <v>1910</v>
      </c>
      <c r="D243" t="str">
        <f t="shared" si="18"/>
        <v>CD</v>
      </c>
      <c r="E243">
        <v>70629</v>
      </c>
      <c r="F243" s="3">
        <v>182</v>
      </c>
      <c r="G243" s="3">
        <v>0</v>
      </c>
      <c r="H243">
        <v>0</v>
      </c>
      <c r="I243" s="1">
        <v>43748</v>
      </c>
      <c r="J243">
        <v>1308</v>
      </c>
      <c r="K243">
        <v>1668</v>
      </c>
      <c r="L243" t="s">
        <v>150</v>
      </c>
      <c r="M243" t="s">
        <v>151</v>
      </c>
      <c r="N243" t="s">
        <v>20</v>
      </c>
      <c r="O243" t="s">
        <v>20</v>
      </c>
    </row>
    <row r="244" spans="1:15" x14ac:dyDescent="0.25">
      <c r="A244" t="str">
        <f t="shared" si="17"/>
        <v xml:space="preserve">  03460-7407</v>
      </c>
      <c r="B244" t="s">
        <v>242</v>
      </c>
      <c r="C244">
        <v>1910</v>
      </c>
      <c r="D244" t="str">
        <f t="shared" si="18"/>
        <v>CD</v>
      </c>
      <c r="E244">
        <v>70629</v>
      </c>
      <c r="F244" s="3">
        <v>9436</v>
      </c>
      <c r="G244" s="3">
        <v>0</v>
      </c>
      <c r="H244">
        <v>0</v>
      </c>
      <c r="I244" s="1">
        <v>43748</v>
      </c>
      <c r="J244">
        <v>1309</v>
      </c>
      <c r="K244">
        <v>1876</v>
      </c>
      <c r="L244" t="s">
        <v>154</v>
      </c>
      <c r="M244" t="s">
        <v>266</v>
      </c>
      <c r="N244" t="s">
        <v>20</v>
      </c>
      <c r="O244" t="s">
        <v>20</v>
      </c>
    </row>
    <row r="245" spans="1:15" x14ac:dyDescent="0.25">
      <c r="A245" t="str">
        <f t="shared" si="17"/>
        <v xml:space="preserve">  03460-7407</v>
      </c>
      <c r="B245" t="s">
        <v>242</v>
      </c>
      <c r="C245">
        <v>1910</v>
      </c>
      <c r="D245" t="str">
        <f t="shared" si="18"/>
        <v>CD</v>
      </c>
      <c r="E245">
        <v>70629</v>
      </c>
      <c r="F245" s="3">
        <v>2669.92</v>
      </c>
      <c r="G245" s="3">
        <v>0</v>
      </c>
      <c r="H245">
        <v>0</v>
      </c>
      <c r="I245" s="1">
        <v>43748</v>
      </c>
      <c r="J245">
        <v>1310</v>
      </c>
      <c r="K245">
        <v>598</v>
      </c>
      <c r="L245" t="s">
        <v>152</v>
      </c>
      <c r="M245" t="s">
        <v>153</v>
      </c>
      <c r="N245" t="s">
        <v>20</v>
      </c>
      <c r="O245" t="s">
        <v>20</v>
      </c>
    </row>
    <row r="246" spans="1:15" x14ac:dyDescent="0.25">
      <c r="A246" t="str">
        <f t="shared" si="17"/>
        <v xml:space="preserve">  03460-7407</v>
      </c>
      <c r="B246" t="s">
        <v>242</v>
      </c>
      <c r="C246">
        <v>1910</v>
      </c>
      <c r="D246" t="str">
        <f t="shared" si="18"/>
        <v>CD</v>
      </c>
      <c r="E246">
        <v>70771</v>
      </c>
      <c r="F246" s="3">
        <v>5831</v>
      </c>
      <c r="G246" s="3">
        <v>0</v>
      </c>
      <c r="H246">
        <v>0</v>
      </c>
      <c r="I246" s="1">
        <v>43760</v>
      </c>
      <c r="J246">
        <v>1311</v>
      </c>
      <c r="K246">
        <v>1876</v>
      </c>
      <c r="L246" t="s">
        <v>154</v>
      </c>
      <c r="M246" t="s">
        <v>158</v>
      </c>
      <c r="N246" t="s">
        <v>267</v>
      </c>
      <c r="O246" t="s">
        <v>20</v>
      </c>
    </row>
    <row r="247" spans="1:15" x14ac:dyDescent="0.25">
      <c r="A247" t="str">
        <f t="shared" si="17"/>
        <v xml:space="preserve">  03460-7407</v>
      </c>
      <c r="B247" t="s">
        <v>242</v>
      </c>
      <c r="C247">
        <v>1910</v>
      </c>
      <c r="D247" t="str">
        <f t="shared" si="18"/>
        <v>CD</v>
      </c>
      <c r="E247">
        <v>70882</v>
      </c>
      <c r="F247" s="3">
        <v>881.31</v>
      </c>
      <c r="G247" s="3">
        <v>0</v>
      </c>
      <c r="H247">
        <v>0</v>
      </c>
      <c r="I247" s="1">
        <v>43768</v>
      </c>
      <c r="J247">
        <v>1316</v>
      </c>
      <c r="K247">
        <v>3551</v>
      </c>
      <c r="L247" t="s">
        <v>17</v>
      </c>
      <c r="M247" t="s">
        <v>156</v>
      </c>
      <c r="N247" t="s">
        <v>20</v>
      </c>
      <c r="O247" t="s">
        <v>20</v>
      </c>
    </row>
    <row r="248" spans="1:15" x14ac:dyDescent="0.25">
      <c r="A248" t="str">
        <f t="shared" si="17"/>
        <v xml:space="preserve">  03460-7407</v>
      </c>
      <c r="B248" t="s">
        <v>242</v>
      </c>
      <c r="C248">
        <v>1911</v>
      </c>
      <c r="D248" t="str">
        <f t="shared" si="18"/>
        <v>CD</v>
      </c>
      <c r="E248">
        <v>71330</v>
      </c>
      <c r="F248" s="3">
        <v>7188.96</v>
      </c>
      <c r="G248" s="3">
        <v>0</v>
      </c>
      <c r="H248">
        <v>0</v>
      </c>
      <c r="I248" s="1">
        <v>43794</v>
      </c>
      <c r="J248">
        <v>1321</v>
      </c>
      <c r="K248">
        <v>3551</v>
      </c>
      <c r="L248" t="s">
        <v>17</v>
      </c>
      <c r="M248" t="s">
        <v>163</v>
      </c>
      <c r="N248" t="s">
        <v>268</v>
      </c>
      <c r="O248" t="s">
        <v>20</v>
      </c>
    </row>
    <row r="249" spans="1:15" x14ac:dyDescent="0.25">
      <c r="A249" t="str">
        <f t="shared" si="17"/>
        <v xml:space="preserve">  03460-7407</v>
      </c>
      <c r="B249" t="s">
        <v>242</v>
      </c>
      <c r="C249">
        <v>1912</v>
      </c>
      <c r="D249" t="str">
        <f t="shared" si="18"/>
        <v>CD</v>
      </c>
      <c r="E249">
        <v>71622</v>
      </c>
      <c r="F249" s="3">
        <v>1842.49</v>
      </c>
      <c r="G249" s="3">
        <v>0</v>
      </c>
      <c r="H249">
        <v>0</v>
      </c>
      <c r="I249" s="1">
        <v>43811</v>
      </c>
      <c r="J249">
        <v>1323</v>
      </c>
      <c r="K249">
        <v>598</v>
      </c>
      <c r="L249" t="s">
        <v>152</v>
      </c>
      <c r="M249" t="s">
        <v>165</v>
      </c>
      <c r="N249" t="s">
        <v>20</v>
      </c>
      <c r="O249" t="s">
        <v>20</v>
      </c>
    </row>
    <row r="250" spans="1:15" x14ac:dyDescent="0.25">
      <c r="A250" t="str">
        <f t="shared" si="17"/>
        <v xml:space="preserve">  03460-7407</v>
      </c>
      <c r="B250" t="s">
        <v>242</v>
      </c>
      <c r="C250">
        <v>1912</v>
      </c>
      <c r="D250" t="str">
        <f t="shared" si="18"/>
        <v>CD</v>
      </c>
      <c r="E250">
        <v>71622</v>
      </c>
      <c r="F250" s="3">
        <v>3530.4</v>
      </c>
      <c r="G250" s="3">
        <v>0</v>
      </c>
      <c r="H250">
        <v>0</v>
      </c>
      <c r="I250" s="1">
        <v>43811</v>
      </c>
      <c r="J250">
        <v>1325</v>
      </c>
      <c r="K250">
        <v>3551</v>
      </c>
      <c r="L250" t="s">
        <v>17</v>
      </c>
      <c r="M250" t="s">
        <v>269</v>
      </c>
      <c r="N250" t="s">
        <v>20</v>
      </c>
      <c r="O250" t="s">
        <v>20</v>
      </c>
    </row>
    <row r="251" spans="1:15" x14ac:dyDescent="0.25">
      <c r="A251" t="str">
        <f t="shared" si="17"/>
        <v xml:space="preserve">  03460-7407</v>
      </c>
      <c r="B251" t="s">
        <v>242</v>
      </c>
      <c r="C251">
        <v>1912</v>
      </c>
      <c r="D251" t="str">
        <f t="shared" si="18"/>
        <v>CD</v>
      </c>
      <c r="E251">
        <v>71772</v>
      </c>
      <c r="F251" s="3">
        <v>542.5</v>
      </c>
      <c r="G251" s="3">
        <v>0</v>
      </c>
      <c r="H251">
        <v>0</v>
      </c>
      <c r="I251" s="1">
        <v>43826</v>
      </c>
      <c r="J251">
        <v>1327</v>
      </c>
      <c r="K251">
        <v>317</v>
      </c>
      <c r="L251" t="s">
        <v>142</v>
      </c>
      <c r="M251" t="s">
        <v>167</v>
      </c>
      <c r="N251" t="s">
        <v>20</v>
      </c>
      <c r="O251" t="s">
        <v>20</v>
      </c>
    </row>
    <row r="252" spans="1:15" x14ac:dyDescent="0.25">
      <c r="A252" t="str">
        <f t="shared" si="17"/>
        <v xml:space="preserve">  03460-7407</v>
      </c>
      <c r="B252" t="s">
        <v>242</v>
      </c>
      <c r="C252">
        <v>2001</v>
      </c>
      <c r="D252" t="str">
        <f t="shared" si="18"/>
        <v>CD</v>
      </c>
      <c r="E252">
        <v>71936</v>
      </c>
      <c r="F252" s="3">
        <v>524.46</v>
      </c>
      <c r="G252" s="3">
        <v>0</v>
      </c>
      <c r="H252">
        <v>0</v>
      </c>
      <c r="I252" s="1">
        <v>43837</v>
      </c>
      <c r="J252">
        <v>1330</v>
      </c>
      <c r="K252">
        <v>3551</v>
      </c>
      <c r="L252" t="s">
        <v>17</v>
      </c>
      <c r="M252" t="s">
        <v>270</v>
      </c>
      <c r="N252" t="s">
        <v>20</v>
      </c>
      <c r="O252" t="s">
        <v>20</v>
      </c>
    </row>
    <row r="253" spans="1:15" x14ac:dyDescent="0.25">
      <c r="A253" t="str">
        <f t="shared" si="17"/>
        <v xml:space="preserve">  03460-7407</v>
      </c>
      <c r="B253" t="s">
        <v>242</v>
      </c>
      <c r="C253">
        <v>2002</v>
      </c>
      <c r="D253" t="str">
        <f t="shared" si="18"/>
        <v>CD</v>
      </c>
      <c r="E253">
        <v>72712</v>
      </c>
      <c r="F253" s="3">
        <v>382.2</v>
      </c>
      <c r="G253" s="3">
        <v>0</v>
      </c>
      <c r="H253">
        <v>0</v>
      </c>
      <c r="I253" s="1">
        <v>43888</v>
      </c>
      <c r="J253">
        <v>1338</v>
      </c>
      <c r="K253">
        <v>317</v>
      </c>
      <c r="L253" t="s">
        <v>142</v>
      </c>
      <c r="M253" t="s">
        <v>271</v>
      </c>
      <c r="N253" t="s">
        <v>20</v>
      </c>
      <c r="O253" t="s">
        <v>20</v>
      </c>
    </row>
    <row r="254" spans="1:15" x14ac:dyDescent="0.25">
      <c r="A254" t="str">
        <f t="shared" si="17"/>
        <v xml:space="preserve">  03460-7407</v>
      </c>
      <c r="B254" t="s">
        <v>242</v>
      </c>
      <c r="C254">
        <v>2002</v>
      </c>
      <c r="D254" t="str">
        <f t="shared" si="18"/>
        <v>CD</v>
      </c>
      <c r="E254">
        <v>72712</v>
      </c>
      <c r="F254" s="3">
        <v>1486</v>
      </c>
      <c r="G254" s="3">
        <v>0</v>
      </c>
      <c r="H254">
        <v>0</v>
      </c>
      <c r="I254" s="1">
        <v>43888</v>
      </c>
      <c r="J254">
        <v>1339</v>
      </c>
      <c r="K254">
        <v>1876</v>
      </c>
      <c r="L254" t="s">
        <v>154</v>
      </c>
      <c r="M254" t="s">
        <v>272</v>
      </c>
      <c r="N254" t="s">
        <v>273</v>
      </c>
      <c r="O254" t="s">
        <v>20</v>
      </c>
    </row>
    <row r="255" spans="1:15" x14ac:dyDescent="0.25">
      <c r="A255" t="str">
        <f t="shared" si="17"/>
        <v xml:space="preserve">  03460-7407</v>
      </c>
      <c r="B255" t="s">
        <v>242</v>
      </c>
      <c r="C255">
        <v>2002</v>
      </c>
      <c r="D255" t="str">
        <f t="shared" si="18"/>
        <v>CD</v>
      </c>
      <c r="E255">
        <v>72712</v>
      </c>
      <c r="F255" s="3">
        <v>544.70000000000005</v>
      </c>
      <c r="G255" s="3">
        <v>0</v>
      </c>
      <c r="H255">
        <v>0</v>
      </c>
      <c r="I255" s="1">
        <v>43888</v>
      </c>
      <c r="J255">
        <v>1340</v>
      </c>
      <c r="K255">
        <v>598</v>
      </c>
      <c r="L255" t="s">
        <v>152</v>
      </c>
      <c r="M255" t="s">
        <v>274</v>
      </c>
      <c r="N255" t="s">
        <v>20</v>
      </c>
      <c r="O255" t="s">
        <v>20</v>
      </c>
    </row>
    <row r="256" spans="1:15" x14ac:dyDescent="0.25">
      <c r="A256" t="str">
        <f t="shared" si="17"/>
        <v xml:space="preserve">  03460-7407</v>
      </c>
      <c r="B256" t="s">
        <v>242</v>
      </c>
      <c r="C256">
        <v>2003</v>
      </c>
      <c r="D256" t="str">
        <f t="shared" si="18"/>
        <v>CD</v>
      </c>
      <c r="E256">
        <v>72884</v>
      </c>
      <c r="F256" s="3">
        <v>1655.85</v>
      </c>
      <c r="G256" s="3">
        <v>0</v>
      </c>
      <c r="H256">
        <v>0</v>
      </c>
      <c r="I256" s="1">
        <v>43899</v>
      </c>
      <c r="J256">
        <v>1344</v>
      </c>
      <c r="K256">
        <v>317</v>
      </c>
      <c r="L256" t="s">
        <v>142</v>
      </c>
      <c r="M256" t="s">
        <v>275</v>
      </c>
      <c r="N256" t="s">
        <v>20</v>
      </c>
      <c r="O256" t="s">
        <v>20</v>
      </c>
    </row>
    <row r="257" spans="1:15" x14ac:dyDescent="0.25">
      <c r="A257" t="str">
        <f t="shared" si="17"/>
        <v xml:space="preserve">  03460-7407</v>
      </c>
      <c r="B257" t="s">
        <v>242</v>
      </c>
      <c r="C257">
        <v>2003</v>
      </c>
      <c r="D257" t="str">
        <f t="shared" si="18"/>
        <v>CD</v>
      </c>
      <c r="E257">
        <v>72884</v>
      </c>
      <c r="F257" s="3">
        <v>313.89999999999998</v>
      </c>
      <c r="G257" s="3">
        <v>0</v>
      </c>
      <c r="H257">
        <v>0</v>
      </c>
      <c r="I257" s="1">
        <v>43899</v>
      </c>
      <c r="J257">
        <v>1345</v>
      </c>
      <c r="K257">
        <v>1876</v>
      </c>
      <c r="L257" t="s">
        <v>154</v>
      </c>
      <c r="M257" t="s">
        <v>276</v>
      </c>
      <c r="N257" t="s">
        <v>20</v>
      </c>
      <c r="O257" t="s">
        <v>20</v>
      </c>
    </row>
    <row r="258" spans="1:15" x14ac:dyDescent="0.25">
      <c r="A258" t="str">
        <f t="shared" si="17"/>
        <v xml:space="preserve">  03460-7407</v>
      </c>
      <c r="B258" t="s">
        <v>242</v>
      </c>
      <c r="C258">
        <v>2003</v>
      </c>
      <c r="D258" t="str">
        <f t="shared" si="18"/>
        <v>CD</v>
      </c>
      <c r="E258">
        <v>72884</v>
      </c>
      <c r="F258" s="3">
        <v>1660</v>
      </c>
      <c r="G258" s="3">
        <v>0</v>
      </c>
      <c r="H258">
        <v>0</v>
      </c>
      <c r="I258" s="1">
        <v>43899</v>
      </c>
      <c r="J258">
        <v>1346</v>
      </c>
      <c r="K258">
        <v>3551</v>
      </c>
      <c r="L258" t="s">
        <v>17</v>
      </c>
      <c r="M258" t="s">
        <v>277</v>
      </c>
      <c r="N258" t="s">
        <v>20</v>
      </c>
      <c r="O258" t="s">
        <v>20</v>
      </c>
    </row>
    <row r="259" spans="1:15" x14ac:dyDescent="0.25">
      <c r="A259" t="str">
        <f t="shared" si="17"/>
        <v xml:space="preserve">  03460-7407</v>
      </c>
      <c r="B259" t="s">
        <v>242</v>
      </c>
      <c r="C259">
        <v>2003</v>
      </c>
      <c r="D259" t="str">
        <f t="shared" si="18"/>
        <v>CD</v>
      </c>
      <c r="E259">
        <v>72884</v>
      </c>
      <c r="F259" s="3">
        <v>8320.84</v>
      </c>
      <c r="G259" s="3">
        <v>0</v>
      </c>
      <c r="H259">
        <v>0</v>
      </c>
      <c r="I259" s="1">
        <v>43899</v>
      </c>
      <c r="J259">
        <v>1347</v>
      </c>
      <c r="K259">
        <v>827</v>
      </c>
      <c r="L259" t="s">
        <v>144</v>
      </c>
      <c r="M259" t="s">
        <v>278</v>
      </c>
      <c r="N259" t="s">
        <v>20</v>
      </c>
      <c r="O259" t="s">
        <v>20</v>
      </c>
    </row>
    <row r="260" spans="1:15" x14ac:dyDescent="0.25">
      <c r="A260" t="str">
        <f t="shared" si="17"/>
        <v xml:space="preserve">  03460-7407</v>
      </c>
      <c r="B260" t="s">
        <v>242</v>
      </c>
      <c r="C260">
        <v>2003</v>
      </c>
      <c r="D260" t="str">
        <f t="shared" si="18"/>
        <v>CD</v>
      </c>
      <c r="E260">
        <v>72884</v>
      </c>
      <c r="F260" s="3">
        <v>115.76</v>
      </c>
      <c r="G260" s="3">
        <v>0</v>
      </c>
      <c r="H260">
        <v>0</v>
      </c>
      <c r="I260" s="1">
        <v>43899</v>
      </c>
      <c r="J260">
        <v>1349</v>
      </c>
      <c r="K260">
        <v>1087</v>
      </c>
      <c r="L260" t="s">
        <v>146</v>
      </c>
      <c r="M260" t="s">
        <v>279</v>
      </c>
      <c r="N260" t="s">
        <v>20</v>
      </c>
      <c r="O260" t="s">
        <v>20</v>
      </c>
    </row>
    <row r="261" spans="1:15" x14ac:dyDescent="0.25">
      <c r="A261" t="str">
        <f t="shared" si="17"/>
        <v xml:space="preserve">  03460-7407</v>
      </c>
      <c r="B261" t="s">
        <v>242</v>
      </c>
      <c r="C261">
        <v>2003</v>
      </c>
      <c r="D261" t="str">
        <f t="shared" si="18"/>
        <v>CD</v>
      </c>
      <c r="E261">
        <v>72955</v>
      </c>
      <c r="F261" s="3">
        <v>3338.5</v>
      </c>
      <c r="G261" s="3">
        <v>0</v>
      </c>
      <c r="H261">
        <v>0</v>
      </c>
      <c r="I261" s="1">
        <v>43902</v>
      </c>
      <c r="J261">
        <v>1350</v>
      </c>
      <c r="K261">
        <v>1876</v>
      </c>
      <c r="L261" t="s">
        <v>154</v>
      </c>
      <c r="M261" t="s">
        <v>280</v>
      </c>
      <c r="N261" t="s">
        <v>281</v>
      </c>
      <c r="O261" t="s">
        <v>20</v>
      </c>
    </row>
    <row r="262" spans="1:15" x14ac:dyDescent="0.25">
      <c r="A262" t="str">
        <f t="shared" si="17"/>
        <v xml:space="preserve">  03460-7407</v>
      </c>
      <c r="B262" t="s">
        <v>242</v>
      </c>
      <c r="C262">
        <v>2003</v>
      </c>
      <c r="D262" t="str">
        <f t="shared" si="18"/>
        <v>CD</v>
      </c>
      <c r="E262">
        <v>72955</v>
      </c>
      <c r="F262" s="3">
        <v>126.5</v>
      </c>
      <c r="G262" s="3">
        <v>0</v>
      </c>
      <c r="H262">
        <v>0</v>
      </c>
      <c r="I262" s="1">
        <v>43902</v>
      </c>
      <c r="J262">
        <v>1351</v>
      </c>
      <c r="K262">
        <v>739</v>
      </c>
      <c r="L262" t="s">
        <v>116</v>
      </c>
      <c r="M262" t="s">
        <v>282</v>
      </c>
      <c r="N262" t="s">
        <v>20</v>
      </c>
      <c r="O262" t="s">
        <v>20</v>
      </c>
    </row>
    <row r="263" spans="1:15" x14ac:dyDescent="0.25">
      <c r="A263" t="str">
        <f t="shared" si="17"/>
        <v xml:space="preserve">  03460-7407</v>
      </c>
      <c r="B263" t="s">
        <v>242</v>
      </c>
      <c r="C263">
        <v>2003</v>
      </c>
      <c r="D263" t="str">
        <f t="shared" si="18"/>
        <v>CD</v>
      </c>
      <c r="E263">
        <v>72955</v>
      </c>
      <c r="F263" s="3">
        <v>8185.76</v>
      </c>
      <c r="G263" s="3">
        <v>0</v>
      </c>
      <c r="H263">
        <v>0</v>
      </c>
      <c r="I263" s="1">
        <v>43902</v>
      </c>
      <c r="J263">
        <v>1352</v>
      </c>
      <c r="K263">
        <v>827</v>
      </c>
      <c r="L263" t="s">
        <v>144</v>
      </c>
      <c r="M263" t="s">
        <v>283</v>
      </c>
      <c r="N263" t="s">
        <v>20</v>
      </c>
      <c r="O263" t="s">
        <v>20</v>
      </c>
    </row>
    <row r="264" spans="1:15" x14ac:dyDescent="0.25">
      <c r="A264" t="str">
        <f t="shared" si="17"/>
        <v xml:space="preserve">  03460-7407</v>
      </c>
      <c r="B264" t="s">
        <v>242</v>
      </c>
      <c r="C264">
        <v>2003</v>
      </c>
      <c r="D264" t="str">
        <f t="shared" si="18"/>
        <v>CD</v>
      </c>
      <c r="E264">
        <v>72999</v>
      </c>
      <c r="F264" s="3">
        <v>312</v>
      </c>
      <c r="G264" s="3">
        <v>0</v>
      </c>
      <c r="H264">
        <v>0</v>
      </c>
      <c r="I264" s="1">
        <v>43909</v>
      </c>
      <c r="J264">
        <v>1353</v>
      </c>
      <c r="K264">
        <v>1668</v>
      </c>
      <c r="L264" t="s">
        <v>150</v>
      </c>
      <c r="M264" t="s">
        <v>284</v>
      </c>
      <c r="N264" t="s">
        <v>20</v>
      </c>
      <c r="O264" t="s">
        <v>20</v>
      </c>
    </row>
    <row r="265" spans="1:15" x14ac:dyDescent="0.25">
      <c r="A265" t="str">
        <f t="shared" si="17"/>
        <v xml:space="preserve">  03460-7407</v>
      </c>
      <c r="B265" t="s">
        <v>242</v>
      </c>
      <c r="C265">
        <v>2003</v>
      </c>
      <c r="D265" t="str">
        <f t="shared" si="18"/>
        <v>CD</v>
      </c>
      <c r="E265">
        <v>72999</v>
      </c>
      <c r="F265" s="3">
        <v>372</v>
      </c>
      <c r="G265" s="3">
        <v>0</v>
      </c>
      <c r="H265">
        <v>0</v>
      </c>
      <c r="I265" s="1">
        <v>43909</v>
      </c>
      <c r="J265">
        <v>1354</v>
      </c>
      <c r="K265">
        <v>489</v>
      </c>
      <c r="L265" t="s">
        <v>189</v>
      </c>
      <c r="M265" t="s">
        <v>285</v>
      </c>
      <c r="N265" t="s">
        <v>20</v>
      </c>
      <c r="O265" t="s">
        <v>20</v>
      </c>
    </row>
    <row r="266" spans="1:15" x14ac:dyDescent="0.25">
      <c r="A266" t="str">
        <f t="shared" si="17"/>
        <v xml:space="preserve">  03460-7407</v>
      </c>
      <c r="B266" t="s">
        <v>242</v>
      </c>
      <c r="C266">
        <v>2003</v>
      </c>
      <c r="D266" t="str">
        <f t="shared" si="18"/>
        <v>CD</v>
      </c>
      <c r="E266">
        <v>72999</v>
      </c>
      <c r="F266" s="3">
        <v>1147.4000000000001</v>
      </c>
      <c r="G266" s="3">
        <v>0</v>
      </c>
      <c r="H266">
        <v>0</v>
      </c>
      <c r="I266" s="1">
        <v>43909</v>
      </c>
      <c r="J266">
        <v>1355</v>
      </c>
      <c r="K266">
        <v>1876</v>
      </c>
      <c r="L266" t="s">
        <v>154</v>
      </c>
      <c r="M266" t="s">
        <v>286</v>
      </c>
      <c r="N266" s="1">
        <v>43887</v>
      </c>
      <c r="O266" t="s">
        <v>20</v>
      </c>
    </row>
    <row r="267" spans="1:15" x14ac:dyDescent="0.25">
      <c r="A267" t="str">
        <f t="shared" si="17"/>
        <v xml:space="preserve">  03460-7407</v>
      </c>
      <c r="B267" t="s">
        <v>242</v>
      </c>
      <c r="C267">
        <v>2003</v>
      </c>
      <c r="D267" t="str">
        <f t="shared" si="18"/>
        <v>CD</v>
      </c>
      <c r="E267">
        <v>72999</v>
      </c>
      <c r="F267" s="3">
        <v>472.5</v>
      </c>
      <c r="G267" s="3">
        <v>0</v>
      </c>
      <c r="H267">
        <v>0</v>
      </c>
      <c r="I267" s="1">
        <v>43909</v>
      </c>
      <c r="J267">
        <v>1356</v>
      </c>
      <c r="K267">
        <v>1849</v>
      </c>
      <c r="L267" t="s">
        <v>182</v>
      </c>
      <c r="M267" t="s">
        <v>287</v>
      </c>
      <c r="N267" t="s">
        <v>20</v>
      </c>
      <c r="O267" t="s">
        <v>20</v>
      </c>
    </row>
    <row r="268" spans="1:15" x14ac:dyDescent="0.25">
      <c r="A268" t="str">
        <f t="shared" si="17"/>
        <v xml:space="preserve">  03460-7407</v>
      </c>
      <c r="B268" t="s">
        <v>242</v>
      </c>
      <c r="C268">
        <v>2003</v>
      </c>
      <c r="D268" t="str">
        <f t="shared" si="18"/>
        <v>CD</v>
      </c>
      <c r="E268">
        <v>72999</v>
      </c>
      <c r="F268" s="3">
        <v>3329.57</v>
      </c>
      <c r="G268" s="3">
        <v>0</v>
      </c>
      <c r="H268">
        <v>0</v>
      </c>
      <c r="I268" s="1">
        <v>43909</v>
      </c>
      <c r="J268">
        <v>1357</v>
      </c>
      <c r="K268">
        <v>3551</v>
      </c>
      <c r="L268" t="s">
        <v>17</v>
      </c>
      <c r="M268" t="s">
        <v>288</v>
      </c>
      <c r="N268" t="s">
        <v>20</v>
      </c>
      <c r="O268" t="s">
        <v>20</v>
      </c>
    </row>
    <row r="269" spans="1:15" x14ac:dyDescent="0.25">
      <c r="A269" t="str">
        <f t="shared" si="17"/>
        <v xml:space="preserve">  03460-7407</v>
      </c>
      <c r="B269" t="s">
        <v>242</v>
      </c>
      <c r="C269">
        <v>2003</v>
      </c>
      <c r="D269" t="str">
        <f t="shared" si="18"/>
        <v>CD</v>
      </c>
      <c r="E269">
        <v>73066</v>
      </c>
      <c r="F269" s="3">
        <v>5982</v>
      </c>
      <c r="G269" s="3">
        <v>0</v>
      </c>
      <c r="H269">
        <v>0</v>
      </c>
      <c r="I269" s="1">
        <v>43916</v>
      </c>
      <c r="J269">
        <v>1358</v>
      </c>
      <c r="K269">
        <v>1876</v>
      </c>
      <c r="L269" t="s">
        <v>154</v>
      </c>
      <c r="M269" t="s">
        <v>289</v>
      </c>
      <c r="N269" t="s">
        <v>20</v>
      </c>
      <c r="O269" t="s">
        <v>20</v>
      </c>
    </row>
    <row r="270" spans="1:15" x14ac:dyDescent="0.25">
      <c r="A270" t="str">
        <f t="shared" si="17"/>
        <v xml:space="preserve">  03460-7407</v>
      </c>
      <c r="B270" t="s">
        <v>242</v>
      </c>
      <c r="C270">
        <v>2003</v>
      </c>
      <c r="D270" t="str">
        <f>"PC"</f>
        <v>PC</v>
      </c>
      <c r="E270">
        <v>72885</v>
      </c>
      <c r="F270" s="3">
        <v>160</v>
      </c>
      <c r="G270" s="3">
        <v>0</v>
      </c>
      <c r="H270">
        <v>0</v>
      </c>
      <c r="I270" s="1">
        <v>43899</v>
      </c>
      <c r="J270">
        <v>159735</v>
      </c>
      <c r="K270">
        <v>3140</v>
      </c>
      <c r="L270" t="s">
        <v>290</v>
      </c>
      <c r="M270" t="s">
        <v>291</v>
      </c>
      <c r="N270" t="s">
        <v>292</v>
      </c>
      <c r="O270" s="1">
        <v>43907</v>
      </c>
    </row>
    <row r="271" spans="1:15" x14ac:dyDescent="0.25">
      <c r="A271" t="str">
        <f t="shared" ref="A271:A300" si="19">"  03460-7407"</f>
        <v xml:space="preserve">  03460-7407</v>
      </c>
      <c r="B271" t="s">
        <v>242</v>
      </c>
      <c r="C271">
        <v>2004</v>
      </c>
      <c r="D271" t="str">
        <f t="shared" ref="D271:D283" si="20">"CD"</f>
        <v>CD</v>
      </c>
      <c r="E271">
        <v>73213</v>
      </c>
      <c r="F271" s="3">
        <v>1405.5</v>
      </c>
      <c r="G271" s="3">
        <v>0</v>
      </c>
      <c r="H271">
        <v>0</v>
      </c>
      <c r="I271" s="1">
        <v>43924</v>
      </c>
      <c r="J271">
        <v>1360</v>
      </c>
      <c r="K271">
        <v>1876</v>
      </c>
      <c r="L271" t="s">
        <v>154</v>
      </c>
      <c r="M271" t="s">
        <v>293</v>
      </c>
      <c r="N271" t="s">
        <v>20</v>
      </c>
      <c r="O271" t="s">
        <v>20</v>
      </c>
    </row>
    <row r="272" spans="1:15" x14ac:dyDescent="0.25">
      <c r="A272" t="str">
        <f t="shared" si="19"/>
        <v xml:space="preserve">  03460-7407</v>
      </c>
      <c r="B272" t="s">
        <v>242</v>
      </c>
      <c r="C272">
        <v>2005</v>
      </c>
      <c r="D272" t="str">
        <f t="shared" si="20"/>
        <v>CD</v>
      </c>
      <c r="E272">
        <v>73732</v>
      </c>
      <c r="F272" s="3">
        <v>1234.5999999999999</v>
      </c>
      <c r="G272" s="3">
        <v>0</v>
      </c>
      <c r="H272">
        <v>0</v>
      </c>
      <c r="I272" s="1">
        <v>43965</v>
      </c>
      <c r="J272">
        <v>1368</v>
      </c>
      <c r="K272">
        <v>3551</v>
      </c>
      <c r="L272" t="s">
        <v>17</v>
      </c>
      <c r="M272" t="s">
        <v>174</v>
      </c>
      <c r="N272" t="s">
        <v>294</v>
      </c>
      <c r="O272" t="s">
        <v>20</v>
      </c>
    </row>
    <row r="273" spans="1:15" x14ac:dyDescent="0.25">
      <c r="A273" t="str">
        <f t="shared" si="19"/>
        <v xml:space="preserve">  03460-7407</v>
      </c>
      <c r="B273" t="s">
        <v>242</v>
      </c>
      <c r="C273">
        <v>2006</v>
      </c>
      <c r="D273" t="str">
        <f t="shared" si="20"/>
        <v>CD</v>
      </c>
      <c r="E273">
        <v>74057</v>
      </c>
      <c r="F273" s="3">
        <v>270</v>
      </c>
      <c r="G273" s="3">
        <v>0</v>
      </c>
      <c r="H273">
        <v>0</v>
      </c>
      <c r="I273" s="1">
        <v>43986</v>
      </c>
      <c r="J273">
        <v>1375</v>
      </c>
      <c r="K273">
        <v>317</v>
      </c>
      <c r="L273" t="s">
        <v>142</v>
      </c>
      <c r="M273" t="s">
        <v>295</v>
      </c>
      <c r="N273" t="s">
        <v>20</v>
      </c>
      <c r="O273" t="s">
        <v>20</v>
      </c>
    </row>
    <row r="274" spans="1:15" x14ac:dyDescent="0.25">
      <c r="A274" t="str">
        <f t="shared" si="19"/>
        <v xml:space="preserve">  03460-7407</v>
      </c>
      <c r="B274" t="s">
        <v>242</v>
      </c>
      <c r="C274">
        <v>2006</v>
      </c>
      <c r="D274" t="str">
        <f t="shared" si="20"/>
        <v>CD</v>
      </c>
      <c r="E274">
        <v>74057</v>
      </c>
      <c r="F274" s="3">
        <v>315</v>
      </c>
      <c r="G274" s="3">
        <v>0</v>
      </c>
      <c r="H274">
        <v>0</v>
      </c>
      <c r="I274" s="1">
        <v>43986</v>
      </c>
      <c r="J274">
        <v>1376</v>
      </c>
      <c r="K274">
        <v>1849</v>
      </c>
      <c r="L274" t="s">
        <v>182</v>
      </c>
      <c r="M274" t="s">
        <v>183</v>
      </c>
      <c r="N274" t="s">
        <v>20</v>
      </c>
      <c r="O274" t="s">
        <v>20</v>
      </c>
    </row>
    <row r="275" spans="1:15" x14ac:dyDescent="0.25">
      <c r="A275" t="str">
        <f t="shared" si="19"/>
        <v xml:space="preserve">  03460-7407</v>
      </c>
      <c r="B275" t="s">
        <v>242</v>
      </c>
      <c r="C275">
        <v>2006</v>
      </c>
      <c r="D275" t="str">
        <f t="shared" si="20"/>
        <v>CD</v>
      </c>
      <c r="E275">
        <v>74057</v>
      </c>
      <c r="F275" s="3">
        <v>2458.02</v>
      </c>
      <c r="G275" s="3">
        <v>0</v>
      </c>
      <c r="H275">
        <v>0</v>
      </c>
      <c r="I275" s="1">
        <v>43986</v>
      </c>
      <c r="J275">
        <v>1378</v>
      </c>
      <c r="K275">
        <v>3551</v>
      </c>
      <c r="L275" t="s">
        <v>17</v>
      </c>
      <c r="M275" t="s">
        <v>296</v>
      </c>
      <c r="N275" t="s">
        <v>20</v>
      </c>
      <c r="O275" t="s">
        <v>20</v>
      </c>
    </row>
    <row r="276" spans="1:15" x14ac:dyDescent="0.25">
      <c r="A276" t="str">
        <f t="shared" si="19"/>
        <v xml:space="preserve">  03460-7407</v>
      </c>
      <c r="B276" t="s">
        <v>242</v>
      </c>
      <c r="C276">
        <v>2006</v>
      </c>
      <c r="D276" t="str">
        <f t="shared" si="20"/>
        <v>CD</v>
      </c>
      <c r="E276">
        <v>74057</v>
      </c>
      <c r="F276" s="3">
        <v>1737.5</v>
      </c>
      <c r="G276" s="3">
        <v>0</v>
      </c>
      <c r="H276">
        <v>0</v>
      </c>
      <c r="I276" s="1">
        <v>43986</v>
      </c>
      <c r="J276">
        <v>1381</v>
      </c>
      <c r="K276">
        <v>1727</v>
      </c>
      <c r="L276" t="s">
        <v>187</v>
      </c>
      <c r="M276" t="s">
        <v>188</v>
      </c>
      <c r="N276" t="s">
        <v>20</v>
      </c>
      <c r="O276" t="s">
        <v>20</v>
      </c>
    </row>
    <row r="277" spans="1:15" x14ac:dyDescent="0.25">
      <c r="A277" t="str">
        <f t="shared" si="19"/>
        <v xml:space="preserve">  03460-7407</v>
      </c>
      <c r="B277" t="s">
        <v>242</v>
      </c>
      <c r="C277">
        <v>2006</v>
      </c>
      <c r="D277" t="str">
        <f t="shared" si="20"/>
        <v>CD</v>
      </c>
      <c r="E277">
        <v>74147</v>
      </c>
      <c r="F277" s="3">
        <v>440</v>
      </c>
      <c r="G277" s="3">
        <v>0</v>
      </c>
      <c r="H277">
        <v>0</v>
      </c>
      <c r="I277" s="1">
        <v>43993</v>
      </c>
      <c r="J277">
        <v>1382</v>
      </c>
      <c r="K277">
        <v>489</v>
      </c>
      <c r="L277" t="s">
        <v>189</v>
      </c>
      <c r="M277" t="s">
        <v>190</v>
      </c>
      <c r="N277" t="s">
        <v>191</v>
      </c>
      <c r="O277" t="s">
        <v>20</v>
      </c>
    </row>
    <row r="278" spans="1:15" x14ac:dyDescent="0.25">
      <c r="A278" t="str">
        <f t="shared" si="19"/>
        <v xml:space="preserve">  03460-7407</v>
      </c>
      <c r="B278" t="s">
        <v>242</v>
      </c>
      <c r="C278">
        <v>2006</v>
      </c>
      <c r="D278" t="str">
        <f t="shared" si="20"/>
        <v>CD</v>
      </c>
      <c r="E278">
        <v>74147</v>
      </c>
      <c r="F278" s="3">
        <v>4344</v>
      </c>
      <c r="G278" s="3">
        <v>0</v>
      </c>
      <c r="H278">
        <v>0</v>
      </c>
      <c r="I278" s="1">
        <v>43993</v>
      </c>
      <c r="J278">
        <v>1383</v>
      </c>
      <c r="K278">
        <v>1876</v>
      </c>
      <c r="L278" t="s">
        <v>154</v>
      </c>
      <c r="M278" t="s">
        <v>192</v>
      </c>
      <c r="N278" t="s">
        <v>193</v>
      </c>
      <c r="O278" s="1">
        <v>43993</v>
      </c>
    </row>
    <row r="279" spans="1:15" x14ac:dyDescent="0.25">
      <c r="A279" t="str">
        <f t="shared" si="19"/>
        <v xml:space="preserve">  03460-7407</v>
      </c>
      <c r="B279" t="s">
        <v>242</v>
      </c>
      <c r="C279">
        <v>2006</v>
      </c>
      <c r="D279" t="str">
        <f t="shared" si="20"/>
        <v>CD</v>
      </c>
      <c r="E279">
        <v>74147</v>
      </c>
      <c r="F279" s="3">
        <v>1576.12</v>
      </c>
      <c r="G279" s="3">
        <v>0</v>
      </c>
      <c r="H279">
        <v>0</v>
      </c>
      <c r="I279" s="1">
        <v>43993</v>
      </c>
      <c r="J279">
        <v>1384</v>
      </c>
      <c r="K279">
        <v>627</v>
      </c>
      <c r="L279" t="s">
        <v>194</v>
      </c>
      <c r="M279" t="s">
        <v>195</v>
      </c>
      <c r="N279" t="s">
        <v>196</v>
      </c>
      <c r="O279" t="s">
        <v>20</v>
      </c>
    </row>
    <row r="280" spans="1:15" x14ac:dyDescent="0.25">
      <c r="A280" t="str">
        <f t="shared" si="19"/>
        <v xml:space="preserve">  03460-7407</v>
      </c>
      <c r="B280" t="s">
        <v>242</v>
      </c>
      <c r="C280">
        <v>2006</v>
      </c>
      <c r="D280" t="str">
        <f t="shared" si="20"/>
        <v>CD</v>
      </c>
      <c r="E280">
        <v>74147</v>
      </c>
      <c r="F280" s="3">
        <v>11838.64</v>
      </c>
      <c r="G280" s="3">
        <v>0</v>
      </c>
      <c r="H280">
        <v>0</v>
      </c>
      <c r="I280" s="1">
        <v>43993</v>
      </c>
      <c r="J280">
        <v>1386</v>
      </c>
      <c r="K280">
        <v>36</v>
      </c>
      <c r="L280" t="s">
        <v>42</v>
      </c>
      <c r="M280" t="s">
        <v>197</v>
      </c>
      <c r="N280" t="s">
        <v>20</v>
      </c>
      <c r="O280" t="s">
        <v>20</v>
      </c>
    </row>
    <row r="281" spans="1:15" x14ac:dyDescent="0.25">
      <c r="A281" t="str">
        <f t="shared" si="19"/>
        <v xml:space="preserve">  03460-7407</v>
      </c>
      <c r="B281" t="s">
        <v>242</v>
      </c>
      <c r="C281">
        <v>2006</v>
      </c>
      <c r="D281" t="str">
        <f t="shared" si="20"/>
        <v>CD</v>
      </c>
      <c r="E281">
        <v>74270</v>
      </c>
      <c r="F281" s="3">
        <v>13402.35</v>
      </c>
      <c r="G281" s="3">
        <v>0</v>
      </c>
      <c r="H281">
        <v>0</v>
      </c>
      <c r="I281" s="1">
        <v>44005</v>
      </c>
      <c r="J281">
        <v>1387</v>
      </c>
      <c r="K281">
        <v>627</v>
      </c>
      <c r="L281" t="s">
        <v>194</v>
      </c>
      <c r="M281" t="s">
        <v>297</v>
      </c>
      <c r="N281" t="s">
        <v>298</v>
      </c>
      <c r="O281" t="s">
        <v>20</v>
      </c>
    </row>
    <row r="282" spans="1:15" x14ac:dyDescent="0.25">
      <c r="A282" t="str">
        <f t="shared" si="19"/>
        <v xml:space="preserve">  03460-7407</v>
      </c>
      <c r="B282" t="s">
        <v>242</v>
      </c>
      <c r="C282">
        <v>2006</v>
      </c>
      <c r="D282" t="str">
        <f t="shared" si="20"/>
        <v>CD</v>
      </c>
      <c r="E282">
        <v>74346</v>
      </c>
      <c r="F282" s="3">
        <v>2601.04</v>
      </c>
      <c r="G282" s="3">
        <v>0</v>
      </c>
      <c r="H282">
        <v>0</v>
      </c>
      <c r="I282" s="1">
        <v>44007</v>
      </c>
      <c r="J282">
        <v>1394</v>
      </c>
      <c r="K282">
        <v>36</v>
      </c>
      <c r="L282" t="s">
        <v>42</v>
      </c>
      <c r="M282" t="s">
        <v>299</v>
      </c>
      <c r="N282" t="s">
        <v>20</v>
      </c>
      <c r="O282" t="s">
        <v>20</v>
      </c>
    </row>
    <row r="283" spans="1:15" x14ac:dyDescent="0.25">
      <c r="A283" t="str">
        <f t="shared" si="19"/>
        <v xml:space="preserve">  03460-7407</v>
      </c>
      <c r="B283" t="s">
        <v>242</v>
      </c>
      <c r="C283">
        <v>2006</v>
      </c>
      <c r="D283" t="str">
        <f t="shared" si="20"/>
        <v>CD</v>
      </c>
      <c r="E283">
        <v>74346</v>
      </c>
      <c r="F283" s="3">
        <v>10969.75</v>
      </c>
      <c r="G283" s="3">
        <v>0</v>
      </c>
      <c r="H283">
        <v>0</v>
      </c>
      <c r="I283" s="1">
        <v>44007</v>
      </c>
      <c r="J283">
        <v>1395</v>
      </c>
      <c r="K283">
        <v>1340</v>
      </c>
      <c r="L283" t="s">
        <v>176</v>
      </c>
      <c r="M283" t="s">
        <v>201</v>
      </c>
      <c r="N283" t="s">
        <v>202</v>
      </c>
      <c r="O283" t="s">
        <v>20</v>
      </c>
    </row>
    <row r="284" spans="1:15" x14ac:dyDescent="0.25">
      <c r="A284" t="str">
        <f t="shared" si="19"/>
        <v xml:space="preserve">  03460-7407</v>
      </c>
      <c r="B284" t="s">
        <v>242</v>
      </c>
      <c r="C284">
        <v>2006</v>
      </c>
      <c r="D284" t="str">
        <f>"JE"</f>
        <v>JE</v>
      </c>
      <c r="E284">
        <v>74317</v>
      </c>
      <c r="F284" s="3">
        <v>476.68</v>
      </c>
      <c r="G284" s="3">
        <v>0</v>
      </c>
      <c r="H284">
        <v>0</v>
      </c>
      <c r="I284" s="1">
        <v>44006</v>
      </c>
      <c r="J284" t="s">
        <v>48</v>
      </c>
      <c r="K284" t="s">
        <v>49</v>
      </c>
      <c r="L284" t="s">
        <v>205</v>
      </c>
      <c r="M284" t="s">
        <v>206</v>
      </c>
      <c r="N284" t="s">
        <v>20</v>
      </c>
      <c r="O284" t="s">
        <v>20</v>
      </c>
    </row>
    <row r="285" spans="1:15" x14ac:dyDescent="0.25">
      <c r="A285" t="str">
        <f t="shared" si="19"/>
        <v xml:space="preserve">  03460-7407</v>
      </c>
      <c r="B285" t="s">
        <v>242</v>
      </c>
      <c r="C285">
        <v>2007</v>
      </c>
      <c r="D285" t="str">
        <f t="shared" ref="D285:D291" si="21">"CD"</f>
        <v>CD</v>
      </c>
      <c r="E285">
        <v>74444</v>
      </c>
      <c r="F285" s="3">
        <v>4171.45</v>
      </c>
      <c r="G285" s="3">
        <v>0</v>
      </c>
      <c r="H285">
        <v>0</v>
      </c>
      <c r="I285" s="1">
        <v>44014</v>
      </c>
      <c r="J285">
        <v>1399</v>
      </c>
      <c r="K285">
        <v>3551</v>
      </c>
      <c r="L285" t="s">
        <v>17</v>
      </c>
      <c r="M285" t="s">
        <v>52</v>
      </c>
      <c r="N285" t="s">
        <v>209</v>
      </c>
      <c r="O285" t="s">
        <v>20</v>
      </c>
    </row>
    <row r="286" spans="1:15" x14ac:dyDescent="0.25">
      <c r="A286" t="str">
        <f t="shared" si="19"/>
        <v xml:space="preserve">  03460-7407</v>
      </c>
      <c r="B286" t="s">
        <v>242</v>
      </c>
      <c r="C286">
        <v>2007</v>
      </c>
      <c r="D286" t="str">
        <f t="shared" si="21"/>
        <v>CD</v>
      </c>
      <c r="E286">
        <v>74444</v>
      </c>
      <c r="F286" s="3">
        <v>432</v>
      </c>
      <c r="G286" s="3">
        <v>0</v>
      </c>
      <c r="H286">
        <v>0</v>
      </c>
      <c r="I286" s="1">
        <v>44014</v>
      </c>
      <c r="J286">
        <v>1401</v>
      </c>
      <c r="K286">
        <v>967</v>
      </c>
      <c r="L286" t="s">
        <v>210</v>
      </c>
      <c r="M286" t="s">
        <v>211</v>
      </c>
      <c r="N286" t="s">
        <v>20</v>
      </c>
      <c r="O286" t="s">
        <v>20</v>
      </c>
    </row>
    <row r="287" spans="1:15" x14ac:dyDescent="0.25">
      <c r="A287" t="str">
        <f t="shared" si="19"/>
        <v xml:space="preserve">  03460-7407</v>
      </c>
      <c r="B287" t="s">
        <v>242</v>
      </c>
      <c r="C287">
        <v>2007</v>
      </c>
      <c r="D287" t="str">
        <f t="shared" si="21"/>
        <v>CD</v>
      </c>
      <c r="E287">
        <v>74444</v>
      </c>
      <c r="F287" s="3">
        <v>231</v>
      </c>
      <c r="G287" s="3">
        <v>0</v>
      </c>
      <c r="H287">
        <v>0</v>
      </c>
      <c r="I287" s="1">
        <v>44014</v>
      </c>
      <c r="J287">
        <v>1403</v>
      </c>
      <c r="K287">
        <v>1423</v>
      </c>
      <c r="L287" t="s">
        <v>300</v>
      </c>
      <c r="M287" t="s">
        <v>301</v>
      </c>
      <c r="N287" t="s">
        <v>20</v>
      </c>
      <c r="O287" t="s">
        <v>20</v>
      </c>
    </row>
    <row r="288" spans="1:15" x14ac:dyDescent="0.25">
      <c r="A288" t="str">
        <f t="shared" si="19"/>
        <v xml:space="preserve">  03460-7407</v>
      </c>
      <c r="B288" t="s">
        <v>242</v>
      </c>
      <c r="C288">
        <v>2007</v>
      </c>
      <c r="D288" t="str">
        <f t="shared" si="21"/>
        <v>CD</v>
      </c>
      <c r="E288">
        <v>74541</v>
      </c>
      <c r="F288" s="3">
        <v>468.38</v>
      </c>
      <c r="G288" s="3">
        <v>0</v>
      </c>
      <c r="H288">
        <v>0</v>
      </c>
      <c r="I288" s="1">
        <v>44022</v>
      </c>
      <c r="J288">
        <v>1406</v>
      </c>
      <c r="K288">
        <v>627</v>
      </c>
      <c r="L288" t="s">
        <v>194</v>
      </c>
      <c r="M288" t="s">
        <v>302</v>
      </c>
      <c r="N288" t="s">
        <v>303</v>
      </c>
      <c r="O288" t="s">
        <v>20</v>
      </c>
    </row>
    <row r="289" spans="1:15" x14ac:dyDescent="0.25">
      <c r="A289" t="str">
        <f t="shared" si="19"/>
        <v xml:space="preserve">  03460-7407</v>
      </c>
      <c r="B289" t="s">
        <v>242</v>
      </c>
      <c r="C289">
        <v>2007</v>
      </c>
      <c r="D289" t="str">
        <f t="shared" si="21"/>
        <v>CD</v>
      </c>
      <c r="E289">
        <v>74634</v>
      </c>
      <c r="F289" s="3">
        <v>560</v>
      </c>
      <c r="G289" s="3">
        <v>0</v>
      </c>
      <c r="H289">
        <v>0</v>
      </c>
      <c r="I289" s="1">
        <v>44028</v>
      </c>
      <c r="J289">
        <v>1410</v>
      </c>
      <c r="K289">
        <v>1727</v>
      </c>
      <c r="L289" t="s">
        <v>187</v>
      </c>
      <c r="M289" t="s">
        <v>304</v>
      </c>
      <c r="N289" t="s">
        <v>20</v>
      </c>
      <c r="O289" t="s">
        <v>20</v>
      </c>
    </row>
    <row r="290" spans="1:15" x14ac:dyDescent="0.25">
      <c r="A290" t="str">
        <f t="shared" si="19"/>
        <v xml:space="preserve">  03460-7407</v>
      </c>
      <c r="B290" t="s">
        <v>242</v>
      </c>
      <c r="C290">
        <v>2007</v>
      </c>
      <c r="D290" t="str">
        <f t="shared" si="21"/>
        <v>CD</v>
      </c>
      <c r="E290">
        <v>74858</v>
      </c>
      <c r="F290" s="3">
        <v>3006</v>
      </c>
      <c r="G290" s="3">
        <v>0</v>
      </c>
      <c r="H290">
        <v>0</v>
      </c>
      <c r="I290" s="1">
        <v>44042</v>
      </c>
      <c r="J290">
        <v>1414</v>
      </c>
      <c r="K290">
        <v>41</v>
      </c>
      <c r="L290" t="s">
        <v>160</v>
      </c>
      <c r="M290" t="s">
        <v>218</v>
      </c>
      <c r="N290" t="s">
        <v>219</v>
      </c>
      <c r="O290" t="s">
        <v>20</v>
      </c>
    </row>
    <row r="291" spans="1:15" x14ac:dyDescent="0.25">
      <c r="A291" t="str">
        <f t="shared" si="19"/>
        <v xml:space="preserve">  03460-7407</v>
      </c>
      <c r="B291" t="s">
        <v>242</v>
      </c>
      <c r="C291">
        <v>2007</v>
      </c>
      <c r="D291" t="str">
        <f t="shared" si="21"/>
        <v>CD</v>
      </c>
      <c r="E291">
        <v>74858</v>
      </c>
      <c r="F291" s="3">
        <v>1879.92</v>
      </c>
      <c r="G291" s="3">
        <v>0</v>
      </c>
      <c r="H291">
        <v>0</v>
      </c>
      <c r="I291" s="1">
        <v>44042</v>
      </c>
      <c r="J291">
        <v>1417</v>
      </c>
      <c r="K291">
        <v>3551</v>
      </c>
      <c r="L291" t="s">
        <v>17</v>
      </c>
      <c r="M291" t="s">
        <v>305</v>
      </c>
      <c r="N291" t="s">
        <v>20</v>
      </c>
      <c r="O291" t="s">
        <v>20</v>
      </c>
    </row>
    <row r="292" spans="1:15" x14ac:dyDescent="0.25">
      <c r="A292" t="str">
        <f t="shared" si="19"/>
        <v xml:space="preserve">  03460-7407</v>
      </c>
      <c r="B292" t="s">
        <v>242</v>
      </c>
      <c r="C292">
        <v>2007</v>
      </c>
      <c r="D292" t="str">
        <f>"JE"</f>
        <v>JE</v>
      </c>
      <c r="E292">
        <v>74795</v>
      </c>
      <c r="F292" s="3">
        <v>422</v>
      </c>
      <c r="G292" s="3">
        <v>0</v>
      </c>
      <c r="H292">
        <v>0</v>
      </c>
      <c r="I292" s="1">
        <v>44040</v>
      </c>
      <c r="J292" t="s">
        <v>223</v>
      </c>
      <c r="K292" t="s">
        <v>49</v>
      </c>
      <c r="L292" t="s">
        <v>224</v>
      </c>
      <c r="M292" t="s">
        <v>225</v>
      </c>
      <c r="N292" t="s">
        <v>20</v>
      </c>
      <c r="O292" t="s">
        <v>20</v>
      </c>
    </row>
    <row r="293" spans="1:15" x14ac:dyDescent="0.25">
      <c r="A293" t="str">
        <f t="shared" si="19"/>
        <v xml:space="preserve">  03460-7407</v>
      </c>
      <c r="B293" t="s">
        <v>242</v>
      </c>
      <c r="C293">
        <v>2009</v>
      </c>
      <c r="D293" t="str">
        <f>"CD"</f>
        <v>CD</v>
      </c>
      <c r="E293">
        <v>75490</v>
      </c>
      <c r="F293" s="3">
        <v>898.75</v>
      </c>
      <c r="G293" s="3">
        <v>0</v>
      </c>
      <c r="H293">
        <v>0</v>
      </c>
      <c r="I293" s="1">
        <v>44084</v>
      </c>
      <c r="J293">
        <v>1425</v>
      </c>
      <c r="K293">
        <v>3551</v>
      </c>
      <c r="L293" t="s">
        <v>17</v>
      </c>
      <c r="M293" t="s">
        <v>226</v>
      </c>
      <c r="N293" t="s">
        <v>227</v>
      </c>
      <c r="O293" t="s">
        <v>20</v>
      </c>
    </row>
    <row r="294" spans="1:15" x14ac:dyDescent="0.25">
      <c r="A294" t="str">
        <f t="shared" si="19"/>
        <v xml:space="preserve">  03460-7407</v>
      </c>
      <c r="B294" t="s">
        <v>242</v>
      </c>
      <c r="C294">
        <v>2010</v>
      </c>
      <c r="D294" t="str">
        <f>"CD"</f>
        <v>CD</v>
      </c>
      <c r="E294">
        <v>75798</v>
      </c>
      <c r="F294" s="3">
        <v>2276.25</v>
      </c>
      <c r="G294" s="3">
        <v>0</v>
      </c>
      <c r="H294">
        <v>0</v>
      </c>
      <c r="I294" s="1">
        <v>44105</v>
      </c>
      <c r="J294">
        <v>1428</v>
      </c>
      <c r="K294">
        <v>3551</v>
      </c>
      <c r="L294" t="s">
        <v>17</v>
      </c>
      <c r="M294" t="s">
        <v>306</v>
      </c>
      <c r="N294" t="s">
        <v>20</v>
      </c>
      <c r="O294" t="s">
        <v>20</v>
      </c>
    </row>
    <row r="295" spans="1:15" x14ac:dyDescent="0.25">
      <c r="A295" t="str">
        <f t="shared" si="19"/>
        <v xml:space="preserve">  03460-7407</v>
      </c>
      <c r="B295" t="s">
        <v>242</v>
      </c>
      <c r="C295">
        <v>2010</v>
      </c>
      <c r="D295" t="str">
        <f>"JE"</f>
        <v>JE</v>
      </c>
      <c r="E295">
        <v>75855</v>
      </c>
      <c r="F295" s="3">
        <v>0</v>
      </c>
      <c r="G295" s="3">
        <v>26.98</v>
      </c>
      <c r="H295">
        <v>0</v>
      </c>
      <c r="I295" s="1">
        <v>44110</v>
      </c>
      <c r="J295" t="s">
        <v>229</v>
      </c>
      <c r="K295" t="s">
        <v>49</v>
      </c>
      <c r="L295" t="s">
        <v>230</v>
      </c>
      <c r="M295" t="s">
        <v>231</v>
      </c>
      <c r="N295" t="s">
        <v>20</v>
      </c>
      <c r="O295" t="s">
        <v>20</v>
      </c>
    </row>
    <row r="296" spans="1:15" x14ac:dyDescent="0.25">
      <c r="A296" t="str">
        <f t="shared" si="19"/>
        <v xml:space="preserve">  03460-7407</v>
      </c>
      <c r="B296" t="s">
        <v>242</v>
      </c>
      <c r="C296">
        <v>2011</v>
      </c>
      <c r="D296" t="str">
        <f>"CD"</f>
        <v>CD</v>
      </c>
      <c r="E296">
        <v>76217</v>
      </c>
      <c r="F296" s="3">
        <v>1427.5</v>
      </c>
      <c r="G296" s="3">
        <v>0</v>
      </c>
      <c r="H296">
        <v>0</v>
      </c>
      <c r="I296" s="1">
        <v>44140</v>
      </c>
      <c r="J296">
        <v>1433</v>
      </c>
      <c r="K296">
        <v>3551</v>
      </c>
      <c r="L296" t="s">
        <v>17</v>
      </c>
      <c r="M296" t="s">
        <v>232</v>
      </c>
      <c r="N296" t="s">
        <v>20</v>
      </c>
      <c r="O296" t="s">
        <v>20</v>
      </c>
    </row>
    <row r="297" spans="1:15" x14ac:dyDescent="0.25">
      <c r="A297" t="str">
        <f t="shared" si="19"/>
        <v xml:space="preserve">  03460-7407</v>
      </c>
      <c r="B297" t="s">
        <v>242</v>
      </c>
      <c r="C297">
        <v>2012</v>
      </c>
      <c r="D297" t="str">
        <f>"CD"</f>
        <v>CD</v>
      </c>
      <c r="E297">
        <v>76629</v>
      </c>
      <c r="F297" s="3">
        <v>10975.8</v>
      </c>
      <c r="G297" s="3">
        <v>0</v>
      </c>
      <c r="H297">
        <v>0</v>
      </c>
      <c r="I297" s="1">
        <v>44173</v>
      </c>
      <c r="J297">
        <v>1441</v>
      </c>
      <c r="K297">
        <v>765</v>
      </c>
      <c r="L297" t="s">
        <v>233</v>
      </c>
      <c r="M297" t="s">
        <v>307</v>
      </c>
      <c r="N297" t="s">
        <v>20</v>
      </c>
      <c r="O297" t="s">
        <v>20</v>
      </c>
    </row>
    <row r="298" spans="1:15" x14ac:dyDescent="0.25">
      <c r="A298" t="str">
        <f t="shared" si="19"/>
        <v xml:space="preserve">  03460-7407</v>
      </c>
      <c r="B298" t="s">
        <v>242</v>
      </c>
      <c r="C298">
        <v>2012</v>
      </c>
      <c r="D298" t="str">
        <f>"CD"</f>
        <v>CD</v>
      </c>
      <c r="E298">
        <v>76676</v>
      </c>
      <c r="F298" s="3">
        <v>371.25</v>
      </c>
      <c r="G298" s="3">
        <v>0</v>
      </c>
      <c r="H298">
        <v>0</v>
      </c>
      <c r="I298" s="1">
        <v>44175</v>
      </c>
      <c r="J298">
        <v>1442</v>
      </c>
      <c r="K298">
        <v>3551</v>
      </c>
      <c r="L298" t="s">
        <v>17</v>
      </c>
      <c r="M298" t="s">
        <v>235</v>
      </c>
      <c r="N298" t="s">
        <v>308</v>
      </c>
      <c r="O298" t="s">
        <v>20</v>
      </c>
    </row>
    <row r="299" spans="1:15" x14ac:dyDescent="0.25">
      <c r="A299" t="str">
        <f t="shared" si="19"/>
        <v xml:space="preserve">  03460-7407</v>
      </c>
      <c r="B299" t="s">
        <v>242</v>
      </c>
      <c r="C299">
        <v>2012</v>
      </c>
      <c r="D299" t="str">
        <f>"CD"</f>
        <v>CD</v>
      </c>
      <c r="E299">
        <v>76917</v>
      </c>
      <c r="F299" s="3">
        <v>2625.2</v>
      </c>
      <c r="G299" s="3">
        <v>0</v>
      </c>
      <c r="H299">
        <v>0</v>
      </c>
      <c r="I299" s="1">
        <v>44195</v>
      </c>
      <c r="J299">
        <v>1446</v>
      </c>
      <c r="K299">
        <v>579</v>
      </c>
      <c r="L299" t="s">
        <v>237</v>
      </c>
      <c r="M299" t="s">
        <v>309</v>
      </c>
      <c r="N299" t="s">
        <v>20</v>
      </c>
      <c r="O299" t="s">
        <v>20</v>
      </c>
    </row>
    <row r="300" spans="1:15" x14ac:dyDescent="0.25">
      <c r="A300" t="str">
        <f t="shared" si="19"/>
        <v xml:space="preserve">  03460-7407</v>
      </c>
      <c r="B300" t="s">
        <v>242</v>
      </c>
      <c r="C300">
        <v>2012</v>
      </c>
      <c r="D300" t="str">
        <f>"CD"</f>
        <v>CD</v>
      </c>
      <c r="E300">
        <v>76917</v>
      </c>
      <c r="F300" s="3">
        <v>540</v>
      </c>
      <c r="G300" s="3">
        <v>0</v>
      </c>
      <c r="H300">
        <v>0</v>
      </c>
      <c r="I300" s="1">
        <v>44195</v>
      </c>
      <c r="J300">
        <v>1447</v>
      </c>
      <c r="K300">
        <v>3551</v>
      </c>
      <c r="L300" t="s">
        <v>17</v>
      </c>
      <c r="M300" t="s">
        <v>239</v>
      </c>
      <c r="N300" t="s">
        <v>310</v>
      </c>
      <c r="O300" t="s">
        <v>20</v>
      </c>
    </row>
    <row r="301" spans="1:15" x14ac:dyDescent="0.25">
      <c r="A301" t="s">
        <v>311</v>
      </c>
      <c r="B301" t="s">
        <v>15</v>
      </c>
      <c r="F301" s="3"/>
      <c r="G301" s="3"/>
      <c r="H301">
        <v>0</v>
      </c>
    </row>
    <row r="302" spans="1:15" x14ac:dyDescent="0.25">
      <c r="A302" t="str">
        <f t="shared" ref="A302:A307" si="22">"  03460-7408"</f>
        <v xml:space="preserve">  03460-7408</v>
      </c>
      <c r="B302" t="s">
        <v>312</v>
      </c>
      <c r="C302">
        <v>1606</v>
      </c>
      <c r="D302" t="str">
        <f t="shared" ref="D302:D307" si="23">"CD"</f>
        <v>CD</v>
      </c>
      <c r="E302">
        <v>53145</v>
      </c>
      <c r="F302" s="3">
        <v>1883.61</v>
      </c>
      <c r="G302" s="3">
        <v>0</v>
      </c>
      <c r="H302">
        <v>0</v>
      </c>
      <c r="I302" s="1">
        <v>42536</v>
      </c>
      <c r="J302">
        <v>1031</v>
      </c>
      <c r="K302">
        <v>3551</v>
      </c>
      <c r="L302" t="s">
        <v>17</v>
      </c>
      <c r="M302" t="s">
        <v>313</v>
      </c>
      <c r="N302" t="s">
        <v>314</v>
      </c>
      <c r="O302" t="s">
        <v>20</v>
      </c>
    </row>
    <row r="303" spans="1:15" x14ac:dyDescent="0.25">
      <c r="A303" t="str">
        <f t="shared" si="22"/>
        <v xml:space="preserve">  03460-7408</v>
      </c>
      <c r="B303" t="s">
        <v>312</v>
      </c>
      <c r="C303">
        <v>1606</v>
      </c>
      <c r="D303" t="str">
        <f t="shared" si="23"/>
        <v>CD</v>
      </c>
      <c r="E303">
        <v>53349</v>
      </c>
      <c r="F303" s="3">
        <v>5508.82</v>
      </c>
      <c r="G303" s="3">
        <v>0</v>
      </c>
      <c r="H303">
        <v>0</v>
      </c>
      <c r="I303" s="1">
        <v>42550</v>
      </c>
      <c r="J303">
        <v>1035</v>
      </c>
      <c r="K303">
        <v>3551</v>
      </c>
      <c r="L303" t="s">
        <v>17</v>
      </c>
      <c r="M303" t="s">
        <v>315</v>
      </c>
      <c r="N303" t="s">
        <v>316</v>
      </c>
      <c r="O303" t="s">
        <v>20</v>
      </c>
    </row>
    <row r="304" spans="1:15" x14ac:dyDescent="0.25">
      <c r="A304" t="str">
        <f t="shared" si="22"/>
        <v xml:space="preserve">  03460-7408</v>
      </c>
      <c r="B304" t="s">
        <v>312</v>
      </c>
      <c r="C304">
        <v>1607</v>
      </c>
      <c r="D304" t="str">
        <f t="shared" si="23"/>
        <v>CD</v>
      </c>
      <c r="E304">
        <v>53492</v>
      </c>
      <c r="F304" s="3">
        <v>59900.53</v>
      </c>
      <c r="G304" s="3">
        <v>0</v>
      </c>
      <c r="H304">
        <v>0</v>
      </c>
      <c r="I304" s="1">
        <v>42557</v>
      </c>
      <c r="J304">
        <v>1036</v>
      </c>
      <c r="K304">
        <v>425</v>
      </c>
      <c r="L304" t="s">
        <v>317</v>
      </c>
      <c r="M304" t="s">
        <v>318</v>
      </c>
      <c r="N304" t="s">
        <v>319</v>
      </c>
      <c r="O304" t="s">
        <v>20</v>
      </c>
    </row>
    <row r="305" spans="1:15" x14ac:dyDescent="0.25">
      <c r="A305" t="str">
        <f t="shared" si="22"/>
        <v xml:space="preserve">  03460-7408</v>
      </c>
      <c r="B305" t="s">
        <v>312</v>
      </c>
      <c r="C305">
        <v>1907</v>
      </c>
      <c r="D305" t="str">
        <f t="shared" si="23"/>
        <v>CD</v>
      </c>
      <c r="E305">
        <v>69127</v>
      </c>
      <c r="F305" s="3">
        <v>1920</v>
      </c>
      <c r="G305" s="3">
        <v>0</v>
      </c>
      <c r="H305">
        <v>0</v>
      </c>
      <c r="I305" s="1">
        <v>43649</v>
      </c>
      <c r="J305">
        <v>1287</v>
      </c>
      <c r="K305">
        <v>3551</v>
      </c>
      <c r="L305" t="s">
        <v>17</v>
      </c>
      <c r="M305" t="s">
        <v>320</v>
      </c>
      <c r="N305" t="s">
        <v>321</v>
      </c>
      <c r="O305" t="s">
        <v>20</v>
      </c>
    </row>
    <row r="306" spans="1:15" x14ac:dyDescent="0.25">
      <c r="A306" t="str">
        <f t="shared" si="22"/>
        <v xml:space="preserve">  03460-7408</v>
      </c>
      <c r="B306" t="s">
        <v>312</v>
      </c>
      <c r="C306">
        <v>1907</v>
      </c>
      <c r="D306" t="str">
        <f t="shared" si="23"/>
        <v>CD</v>
      </c>
      <c r="E306">
        <v>69203</v>
      </c>
      <c r="F306" s="3">
        <v>-1920</v>
      </c>
      <c r="G306" s="3">
        <v>0</v>
      </c>
      <c r="H306">
        <v>0</v>
      </c>
      <c r="I306" s="1">
        <v>43661</v>
      </c>
      <c r="J306">
        <v>1287</v>
      </c>
      <c r="K306">
        <v>3551</v>
      </c>
      <c r="L306" t="s">
        <v>17</v>
      </c>
      <c r="M306" t="s">
        <v>322</v>
      </c>
      <c r="N306" t="s">
        <v>20</v>
      </c>
      <c r="O306" t="s">
        <v>20</v>
      </c>
    </row>
    <row r="307" spans="1:15" x14ac:dyDescent="0.25">
      <c r="A307" t="str">
        <f t="shared" si="22"/>
        <v xml:space="preserve">  03460-7408</v>
      </c>
      <c r="B307" t="s">
        <v>312</v>
      </c>
      <c r="C307">
        <v>2012</v>
      </c>
      <c r="D307" t="str">
        <f t="shared" si="23"/>
        <v>CD</v>
      </c>
      <c r="E307">
        <v>76629</v>
      </c>
      <c r="F307" s="3">
        <v>183.19</v>
      </c>
      <c r="G307" s="3">
        <v>0</v>
      </c>
      <c r="H307">
        <v>0</v>
      </c>
      <c r="I307" s="1">
        <v>44173</v>
      </c>
      <c r="J307">
        <v>1440</v>
      </c>
      <c r="K307">
        <v>638</v>
      </c>
      <c r="L307" t="s">
        <v>323</v>
      </c>
      <c r="M307" t="s">
        <v>324</v>
      </c>
      <c r="N307" t="s">
        <v>325</v>
      </c>
      <c r="O307" t="s">
        <v>20</v>
      </c>
    </row>
    <row r="309" spans="1:15" x14ac:dyDescent="0.25">
      <c r="F309" s="3">
        <f>SUM(F2:F307)</f>
        <v>3575137.4000001037</v>
      </c>
      <c r="G309" s="3">
        <f>SUM(G2:G307)</f>
        <v>31824.770000000004</v>
      </c>
    </row>
    <row r="311" spans="1:15" x14ac:dyDescent="0.25">
      <c r="F311" s="4">
        <f>+F309-G309</f>
        <v>3543312.6300001037</v>
      </c>
      <c r="G311" t="s">
        <v>1358</v>
      </c>
    </row>
    <row r="313" spans="1:15" x14ac:dyDescent="0.25">
      <c r="F313" s="4">
        <f>+F311+'08 Expenses'!F178</f>
        <v>5700293.530000113</v>
      </c>
      <c r="G313" t="s">
        <v>1331</v>
      </c>
    </row>
    <row r="314" spans="1:15" x14ac:dyDescent="0.25">
      <c r="F314" s="4">
        <f>-'08 Expenses'!F182</f>
        <v>-298641.3</v>
      </c>
      <c r="G314" t="s">
        <v>1237</v>
      </c>
    </row>
    <row r="315" spans="1:15" x14ac:dyDescent="0.25">
      <c r="F315" s="61">
        <f>SUM(F313:F314)</f>
        <v>5401652.2300001131</v>
      </c>
      <c r="G315" t="s">
        <v>1333</v>
      </c>
    </row>
    <row r="316" spans="1:15" x14ac:dyDescent="0.25">
      <c r="F316" s="62">
        <f>+F315-Summary!E8</f>
        <v>0</v>
      </c>
      <c r="G316" t="s">
        <v>1332</v>
      </c>
    </row>
    <row r="317" spans="1:15" ht="13.5" customHeight="1" x14ac:dyDescent="0.25">
      <c r="F317" s="24">
        <f>+'03 Grants'!G51</f>
        <v>3011295.5400001002</v>
      </c>
      <c r="G317" t="s">
        <v>1334</v>
      </c>
    </row>
    <row r="321" spans="6:6" x14ac:dyDescent="0.25">
      <c r="F321" s="4"/>
    </row>
    <row r="323" spans="6:6" x14ac:dyDescent="0.25">
      <c r="F323" s="3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185"/>
  <sheetViews>
    <sheetView workbookViewId="0">
      <selection activeCell="L56" sqref="L56"/>
    </sheetView>
  </sheetViews>
  <sheetFormatPr defaultColWidth="8.7109375" defaultRowHeight="15" x14ac:dyDescent="0.25"/>
  <cols>
    <col min="1" max="1" width="11.5703125" bestFit="1" customWidth="1"/>
    <col min="2" max="2" width="34.28515625" bestFit="1" customWidth="1"/>
    <col min="3" max="3" width="5" bestFit="1" customWidth="1"/>
    <col min="4" max="4" width="3.42578125" bestFit="1" customWidth="1"/>
    <col min="5" max="5" width="6" bestFit="1" customWidth="1"/>
    <col min="6" max="6" width="23.85546875" style="3" customWidth="1"/>
    <col min="7" max="7" width="45" style="3" customWidth="1"/>
    <col min="8" max="8" width="7.42578125" bestFit="1" customWidth="1"/>
    <col min="9" max="9" width="10.5703125" bestFit="1" customWidth="1"/>
    <col min="10" max="10" width="12.28515625" bestFit="1" customWidth="1"/>
    <col min="11" max="11" width="5.85546875" bestFit="1" customWidth="1"/>
    <col min="12" max="12" width="40.140625" bestFit="1" customWidth="1"/>
    <col min="13" max="13" width="40.5703125" bestFit="1" customWidth="1"/>
    <col min="14" max="14" width="32.7109375" bestFit="1" customWidth="1"/>
    <col min="15" max="15" width="20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</v>
      </c>
      <c r="N1" t="s">
        <v>12</v>
      </c>
      <c r="O1" t="s">
        <v>13</v>
      </c>
    </row>
    <row r="2" spans="1:15" x14ac:dyDescent="0.25">
      <c r="A2" t="s">
        <v>384</v>
      </c>
      <c r="B2" t="s">
        <v>15</v>
      </c>
      <c r="H2">
        <v>0</v>
      </c>
    </row>
    <row r="3" spans="1:15" x14ac:dyDescent="0.25">
      <c r="A3" t="str">
        <f t="shared" ref="A3:A56" si="0">"  08459-6000"</f>
        <v xml:space="preserve">  08459-6000</v>
      </c>
      <c r="B3" t="s">
        <v>385</v>
      </c>
      <c r="C3">
        <v>1708</v>
      </c>
      <c r="D3" t="str">
        <f>"CD"</f>
        <v>CD</v>
      </c>
      <c r="E3">
        <v>59628</v>
      </c>
      <c r="F3" s="45">
        <v>67292.960000000006</v>
      </c>
      <c r="G3" s="3">
        <v>0</v>
      </c>
      <c r="H3">
        <v>0</v>
      </c>
      <c r="I3" s="1">
        <v>42972</v>
      </c>
      <c r="J3">
        <v>900</v>
      </c>
      <c r="K3">
        <v>428</v>
      </c>
      <c r="L3" t="s">
        <v>386</v>
      </c>
      <c r="M3" t="s">
        <v>387</v>
      </c>
      <c r="N3" t="s">
        <v>20</v>
      </c>
      <c r="O3" t="s">
        <v>20</v>
      </c>
    </row>
    <row r="4" spans="1:15" x14ac:dyDescent="0.25">
      <c r="A4" t="str">
        <f t="shared" si="0"/>
        <v xml:space="preserve">  08459-6000</v>
      </c>
      <c r="B4" t="s">
        <v>385</v>
      </c>
      <c r="C4">
        <v>1812</v>
      </c>
      <c r="D4" t="str">
        <f>"CD"</f>
        <v>CD</v>
      </c>
      <c r="E4">
        <v>66103</v>
      </c>
      <c r="F4" s="3">
        <v>5000</v>
      </c>
      <c r="G4" s="3">
        <v>0</v>
      </c>
      <c r="H4">
        <v>0</v>
      </c>
      <c r="I4" s="1">
        <v>43445</v>
      </c>
      <c r="J4">
        <v>936</v>
      </c>
      <c r="K4">
        <v>4084</v>
      </c>
      <c r="L4" t="s">
        <v>388</v>
      </c>
      <c r="M4" t="s">
        <v>389</v>
      </c>
      <c r="N4" t="s">
        <v>20</v>
      </c>
      <c r="O4" t="s">
        <v>20</v>
      </c>
    </row>
    <row r="5" spans="1:15" x14ac:dyDescent="0.25">
      <c r="A5" t="str">
        <f t="shared" si="0"/>
        <v xml:space="preserve">  08459-6000</v>
      </c>
      <c r="B5" t="s">
        <v>385</v>
      </c>
      <c r="C5">
        <v>1812</v>
      </c>
      <c r="D5" t="str">
        <f>"CD"</f>
        <v>CD</v>
      </c>
      <c r="E5">
        <v>66103</v>
      </c>
      <c r="F5" s="3">
        <v>775.34</v>
      </c>
      <c r="G5" s="3">
        <v>0</v>
      </c>
      <c r="H5">
        <v>0</v>
      </c>
      <c r="I5" s="1">
        <v>43445</v>
      </c>
      <c r="J5">
        <v>937</v>
      </c>
      <c r="K5">
        <v>3551</v>
      </c>
      <c r="L5" t="s">
        <v>17</v>
      </c>
      <c r="M5" t="s">
        <v>390</v>
      </c>
      <c r="N5" t="s">
        <v>20</v>
      </c>
      <c r="O5" t="s">
        <v>20</v>
      </c>
    </row>
    <row r="6" spans="1:15" x14ac:dyDescent="0.25">
      <c r="A6" t="str">
        <f t="shared" si="0"/>
        <v xml:space="preserve">  08459-6000</v>
      </c>
      <c r="B6" t="s">
        <v>385</v>
      </c>
      <c r="C6">
        <v>1812</v>
      </c>
      <c r="D6" t="str">
        <f>"JE"</f>
        <v>JE</v>
      </c>
      <c r="E6">
        <v>66129</v>
      </c>
      <c r="F6" s="3">
        <v>3984.7</v>
      </c>
      <c r="G6" s="3">
        <v>0</v>
      </c>
      <c r="H6">
        <v>0</v>
      </c>
      <c r="I6" s="1">
        <v>43446</v>
      </c>
      <c r="J6" t="s">
        <v>67</v>
      </c>
      <c r="K6" t="s">
        <v>49</v>
      </c>
      <c r="L6" t="s">
        <v>391</v>
      </c>
      <c r="M6" t="s">
        <v>392</v>
      </c>
      <c r="N6" t="s">
        <v>20</v>
      </c>
      <c r="O6" t="s">
        <v>20</v>
      </c>
    </row>
    <row r="7" spans="1:15" x14ac:dyDescent="0.25">
      <c r="A7" t="str">
        <f t="shared" si="0"/>
        <v xml:space="preserve">  08459-6000</v>
      </c>
      <c r="B7" t="s">
        <v>385</v>
      </c>
      <c r="C7">
        <v>1901</v>
      </c>
      <c r="D7" t="str">
        <f t="shared" ref="D7:D31" si="1">"CD"</f>
        <v>CD</v>
      </c>
      <c r="E7">
        <v>66353</v>
      </c>
      <c r="F7" s="3">
        <v>5000</v>
      </c>
      <c r="G7" s="3">
        <v>0</v>
      </c>
      <c r="H7">
        <v>0</v>
      </c>
      <c r="I7" s="1">
        <v>43468</v>
      </c>
      <c r="J7">
        <v>938</v>
      </c>
      <c r="K7">
        <v>4084</v>
      </c>
      <c r="L7" t="s">
        <v>388</v>
      </c>
      <c r="M7" t="s">
        <v>393</v>
      </c>
      <c r="N7" t="s">
        <v>394</v>
      </c>
      <c r="O7" t="s">
        <v>20</v>
      </c>
    </row>
    <row r="8" spans="1:15" x14ac:dyDescent="0.25">
      <c r="A8" t="str">
        <f t="shared" si="0"/>
        <v xml:space="preserve">  08459-6000</v>
      </c>
      <c r="B8" t="s">
        <v>385</v>
      </c>
      <c r="C8">
        <v>1902</v>
      </c>
      <c r="D8" t="str">
        <f t="shared" si="1"/>
        <v>CD</v>
      </c>
      <c r="E8">
        <v>67077</v>
      </c>
      <c r="F8" s="3">
        <v>10000</v>
      </c>
      <c r="G8" s="3">
        <v>0</v>
      </c>
      <c r="H8">
        <v>0</v>
      </c>
      <c r="I8" s="1">
        <v>43524</v>
      </c>
      <c r="J8">
        <v>943</v>
      </c>
      <c r="K8">
        <v>4084</v>
      </c>
      <c r="L8" t="s">
        <v>388</v>
      </c>
      <c r="M8" t="s">
        <v>395</v>
      </c>
      <c r="N8" t="s">
        <v>396</v>
      </c>
      <c r="O8" t="s">
        <v>20</v>
      </c>
    </row>
    <row r="9" spans="1:15" x14ac:dyDescent="0.25">
      <c r="A9" t="str">
        <f t="shared" si="0"/>
        <v xml:space="preserve">  08459-6000</v>
      </c>
      <c r="B9" t="s">
        <v>385</v>
      </c>
      <c r="C9">
        <v>1903</v>
      </c>
      <c r="D9" t="str">
        <f t="shared" si="1"/>
        <v>CD</v>
      </c>
      <c r="E9">
        <v>67333</v>
      </c>
      <c r="F9" s="3">
        <v>10600</v>
      </c>
      <c r="G9" s="3">
        <v>0</v>
      </c>
      <c r="H9">
        <v>0</v>
      </c>
      <c r="I9" s="1">
        <v>43538</v>
      </c>
      <c r="J9">
        <v>944</v>
      </c>
      <c r="K9">
        <v>4118</v>
      </c>
      <c r="L9" t="s">
        <v>397</v>
      </c>
      <c r="M9" t="s">
        <v>398</v>
      </c>
      <c r="N9" t="s">
        <v>20</v>
      </c>
      <c r="O9" t="s">
        <v>20</v>
      </c>
    </row>
    <row r="10" spans="1:15" x14ac:dyDescent="0.25">
      <c r="A10" t="str">
        <f t="shared" si="0"/>
        <v xml:space="preserve">  08459-6000</v>
      </c>
      <c r="B10" t="s">
        <v>385</v>
      </c>
      <c r="C10">
        <v>1903</v>
      </c>
      <c r="D10" t="str">
        <f t="shared" si="1"/>
        <v>CD</v>
      </c>
      <c r="E10">
        <v>67463</v>
      </c>
      <c r="F10" s="3">
        <v>5000</v>
      </c>
      <c r="G10" s="3">
        <v>0</v>
      </c>
      <c r="H10">
        <v>0</v>
      </c>
      <c r="I10" s="1">
        <v>43549</v>
      </c>
      <c r="J10">
        <v>945</v>
      </c>
      <c r="K10">
        <v>4084</v>
      </c>
      <c r="L10" t="s">
        <v>399</v>
      </c>
      <c r="M10" t="s">
        <v>400</v>
      </c>
      <c r="N10" t="s">
        <v>20</v>
      </c>
      <c r="O10" t="s">
        <v>20</v>
      </c>
    </row>
    <row r="11" spans="1:15" x14ac:dyDescent="0.25">
      <c r="A11" t="str">
        <f t="shared" si="0"/>
        <v xml:space="preserve">  08459-6000</v>
      </c>
      <c r="B11" t="s">
        <v>385</v>
      </c>
      <c r="C11">
        <v>1904</v>
      </c>
      <c r="D11" t="str">
        <f t="shared" si="1"/>
        <v>CD</v>
      </c>
      <c r="E11">
        <v>67966</v>
      </c>
      <c r="F11" s="3">
        <v>4901.75</v>
      </c>
      <c r="G11" s="3">
        <v>0</v>
      </c>
      <c r="H11">
        <v>0</v>
      </c>
      <c r="I11" s="1">
        <v>43581</v>
      </c>
      <c r="J11">
        <v>947</v>
      </c>
      <c r="K11">
        <v>197</v>
      </c>
      <c r="L11" t="s">
        <v>401</v>
      </c>
      <c r="M11" t="s">
        <v>402</v>
      </c>
      <c r="N11" t="s">
        <v>403</v>
      </c>
      <c r="O11" t="s">
        <v>20</v>
      </c>
    </row>
    <row r="12" spans="1:15" x14ac:dyDescent="0.25">
      <c r="A12" t="str">
        <f t="shared" si="0"/>
        <v xml:space="preserve">  08459-6000</v>
      </c>
      <c r="B12" t="s">
        <v>385</v>
      </c>
      <c r="C12">
        <v>1905</v>
      </c>
      <c r="D12" t="str">
        <f t="shared" si="1"/>
        <v>CD</v>
      </c>
      <c r="E12">
        <v>68391</v>
      </c>
      <c r="F12" s="3">
        <v>5217.1499999999996</v>
      </c>
      <c r="G12" s="3">
        <v>0</v>
      </c>
      <c r="H12">
        <v>0</v>
      </c>
      <c r="I12" s="1">
        <v>43608</v>
      </c>
      <c r="J12">
        <v>948</v>
      </c>
      <c r="K12">
        <v>197</v>
      </c>
      <c r="L12" t="s">
        <v>401</v>
      </c>
      <c r="M12" t="s">
        <v>404</v>
      </c>
      <c r="N12" t="s">
        <v>20</v>
      </c>
      <c r="O12" t="s">
        <v>20</v>
      </c>
    </row>
    <row r="13" spans="1:15" x14ac:dyDescent="0.25">
      <c r="A13" t="str">
        <f t="shared" si="0"/>
        <v xml:space="preserve">  08459-6000</v>
      </c>
      <c r="B13" t="s">
        <v>385</v>
      </c>
      <c r="C13">
        <v>1905</v>
      </c>
      <c r="D13" t="str">
        <f t="shared" si="1"/>
        <v>CD</v>
      </c>
      <c r="E13">
        <v>68528</v>
      </c>
      <c r="F13" s="3">
        <v>5000</v>
      </c>
      <c r="G13" s="3">
        <v>0</v>
      </c>
      <c r="H13">
        <v>0</v>
      </c>
      <c r="I13" s="1">
        <v>43616</v>
      </c>
      <c r="J13">
        <v>950</v>
      </c>
      <c r="K13">
        <v>4118</v>
      </c>
      <c r="L13" t="s">
        <v>397</v>
      </c>
      <c r="M13" t="s">
        <v>405</v>
      </c>
      <c r="N13" t="s">
        <v>406</v>
      </c>
      <c r="O13" t="s">
        <v>20</v>
      </c>
    </row>
    <row r="14" spans="1:15" x14ac:dyDescent="0.25">
      <c r="A14" t="str">
        <f t="shared" si="0"/>
        <v xml:space="preserve">  08459-6000</v>
      </c>
      <c r="B14" t="s">
        <v>385</v>
      </c>
      <c r="C14">
        <v>1905</v>
      </c>
      <c r="D14" t="str">
        <f t="shared" si="1"/>
        <v>CD</v>
      </c>
      <c r="E14">
        <v>68546</v>
      </c>
      <c r="F14" s="3">
        <v>5100</v>
      </c>
      <c r="G14" s="3">
        <v>0</v>
      </c>
      <c r="H14">
        <v>0</v>
      </c>
      <c r="I14" s="1">
        <v>43616</v>
      </c>
      <c r="J14">
        <v>951</v>
      </c>
      <c r="K14">
        <v>1272</v>
      </c>
      <c r="L14" t="s">
        <v>407</v>
      </c>
      <c r="M14" t="s">
        <v>408</v>
      </c>
      <c r="N14" t="s">
        <v>20</v>
      </c>
      <c r="O14" t="s">
        <v>20</v>
      </c>
    </row>
    <row r="15" spans="1:15" x14ac:dyDescent="0.25">
      <c r="A15" t="str">
        <f t="shared" si="0"/>
        <v xml:space="preserve">  08459-6000</v>
      </c>
      <c r="B15" t="s">
        <v>385</v>
      </c>
      <c r="C15">
        <v>1905</v>
      </c>
      <c r="D15" t="str">
        <f t="shared" si="1"/>
        <v>CD</v>
      </c>
      <c r="E15">
        <v>68546</v>
      </c>
      <c r="F15" s="3">
        <v>49000</v>
      </c>
      <c r="G15" s="3">
        <v>0</v>
      </c>
      <c r="H15">
        <v>0</v>
      </c>
      <c r="I15" s="1">
        <v>43616</v>
      </c>
      <c r="J15">
        <v>952</v>
      </c>
      <c r="K15">
        <v>4154</v>
      </c>
      <c r="L15" t="s">
        <v>409</v>
      </c>
      <c r="M15" t="s">
        <v>408</v>
      </c>
      <c r="N15" t="s">
        <v>20</v>
      </c>
      <c r="O15" t="s">
        <v>20</v>
      </c>
    </row>
    <row r="16" spans="1:15" x14ac:dyDescent="0.25">
      <c r="A16" t="str">
        <f t="shared" si="0"/>
        <v xml:space="preserve">  08459-6000</v>
      </c>
      <c r="B16" t="s">
        <v>385</v>
      </c>
      <c r="C16">
        <v>1905</v>
      </c>
      <c r="D16" t="str">
        <f t="shared" si="1"/>
        <v>CD</v>
      </c>
      <c r="E16">
        <v>68546</v>
      </c>
      <c r="F16" s="3">
        <v>85000</v>
      </c>
      <c r="G16" s="3">
        <v>0</v>
      </c>
      <c r="H16">
        <v>0</v>
      </c>
      <c r="I16" s="1">
        <v>43616</v>
      </c>
      <c r="J16">
        <v>955</v>
      </c>
      <c r="K16">
        <v>4158</v>
      </c>
      <c r="L16" t="s">
        <v>411</v>
      </c>
      <c r="M16" t="s">
        <v>408</v>
      </c>
      <c r="N16" t="s">
        <v>20</v>
      </c>
      <c r="O16" t="s">
        <v>20</v>
      </c>
    </row>
    <row r="17" spans="1:15" x14ac:dyDescent="0.25">
      <c r="A17" t="str">
        <f t="shared" si="0"/>
        <v xml:space="preserve">  08459-6000</v>
      </c>
      <c r="B17" t="s">
        <v>385</v>
      </c>
      <c r="C17">
        <v>1905</v>
      </c>
      <c r="D17" t="str">
        <f t="shared" si="1"/>
        <v>CD</v>
      </c>
      <c r="E17">
        <v>68546</v>
      </c>
      <c r="F17" s="3">
        <v>4590</v>
      </c>
      <c r="G17" s="3">
        <v>0</v>
      </c>
      <c r="H17">
        <v>0</v>
      </c>
      <c r="I17" s="1">
        <v>43616</v>
      </c>
      <c r="J17">
        <v>956</v>
      </c>
      <c r="K17">
        <v>4158</v>
      </c>
      <c r="L17" t="s">
        <v>411</v>
      </c>
      <c r="M17" t="s">
        <v>408</v>
      </c>
      <c r="N17" t="s">
        <v>20</v>
      </c>
      <c r="O17" t="s">
        <v>20</v>
      </c>
    </row>
    <row r="18" spans="1:15" x14ac:dyDescent="0.25">
      <c r="A18" t="str">
        <f t="shared" si="0"/>
        <v xml:space="preserve">  08459-6000</v>
      </c>
      <c r="B18" t="s">
        <v>385</v>
      </c>
      <c r="C18">
        <v>1905</v>
      </c>
      <c r="D18" t="str">
        <f t="shared" si="1"/>
        <v>CD</v>
      </c>
      <c r="E18">
        <v>68546</v>
      </c>
      <c r="F18" s="3">
        <v>120000</v>
      </c>
      <c r="G18" s="3">
        <v>0</v>
      </c>
      <c r="H18">
        <v>0</v>
      </c>
      <c r="I18" s="1">
        <v>43616</v>
      </c>
      <c r="J18">
        <v>957</v>
      </c>
      <c r="K18">
        <v>4159</v>
      </c>
      <c r="L18" t="s">
        <v>412</v>
      </c>
      <c r="M18" t="s">
        <v>408</v>
      </c>
      <c r="N18" t="s">
        <v>20</v>
      </c>
      <c r="O18" t="s">
        <v>20</v>
      </c>
    </row>
    <row r="19" spans="1:15" x14ac:dyDescent="0.25">
      <c r="A19" t="str">
        <f t="shared" si="0"/>
        <v xml:space="preserve">  08459-6000</v>
      </c>
      <c r="B19" t="s">
        <v>385</v>
      </c>
      <c r="C19">
        <v>1906</v>
      </c>
      <c r="D19" t="str">
        <f t="shared" si="1"/>
        <v>CD</v>
      </c>
      <c r="E19">
        <v>68655</v>
      </c>
      <c r="F19" s="3">
        <v>28800</v>
      </c>
      <c r="G19" s="3">
        <v>0</v>
      </c>
      <c r="H19">
        <v>0</v>
      </c>
      <c r="I19" s="1">
        <v>43620</v>
      </c>
      <c r="J19">
        <v>959</v>
      </c>
      <c r="K19">
        <v>4155</v>
      </c>
      <c r="L19" t="s">
        <v>410</v>
      </c>
      <c r="M19" t="s">
        <v>408</v>
      </c>
      <c r="N19" t="s">
        <v>20</v>
      </c>
      <c r="O19" t="s">
        <v>20</v>
      </c>
    </row>
    <row r="20" spans="1:15" x14ac:dyDescent="0.25">
      <c r="A20" t="str">
        <f t="shared" si="0"/>
        <v xml:space="preserve">  08459-6000</v>
      </c>
      <c r="B20" t="s">
        <v>385</v>
      </c>
      <c r="C20">
        <v>1906</v>
      </c>
      <c r="D20" t="str">
        <f t="shared" si="1"/>
        <v>CD</v>
      </c>
      <c r="E20">
        <v>68655</v>
      </c>
      <c r="F20" s="3">
        <v>3300</v>
      </c>
      <c r="G20" s="3">
        <v>0</v>
      </c>
      <c r="H20">
        <v>0</v>
      </c>
      <c r="I20" s="1">
        <v>43620</v>
      </c>
      <c r="J20">
        <v>961</v>
      </c>
      <c r="K20">
        <v>4158</v>
      </c>
      <c r="L20" t="s">
        <v>411</v>
      </c>
      <c r="M20" t="s">
        <v>413</v>
      </c>
      <c r="N20" t="s">
        <v>414</v>
      </c>
      <c r="O20" t="s">
        <v>20</v>
      </c>
    </row>
    <row r="21" spans="1:15" x14ac:dyDescent="0.25">
      <c r="A21" t="str">
        <f t="shared" si="0"/>
        <v xml:space="preserve">  08459-6000</v>
      </c>
      <c r="B21" t="s">
        <v>385</v>
      </c>
      <c r="C21">
        <v>1906</v>
      </c>
      <c r="D21" t="str">
        <f t="shared" si="1"/>
        <v>CD</v>
      </c>
      <c r="E21">
        <v>68655</v>
      </c>
      <c r="F21" s="3">
        <v>78000</v>
      </c>
      <c r="G21" s="3">
        <v>0</v>
      </c>
      <c r="H21">
        <v>0</v>
      </c>
      <c r="I21" s="1">
        <v>43620</v>
      </c>
      <c r="J21">
        <v>962</v>
      </c>
      <c r="K21">
        <v>4160</v>
      </c>
      <c r="L21" t="s">
        <v>415</v>
      </c>
      <c r="M21" t="s">
        <v>408</v>
      </c>
      <c r="N21" t="s">
        <v>20</v>
      </c>
      <c r="O21" t="s">
        <v>20</v>
      </c>
    </row>
    <row r="22" spans="1:15" x14ac:dyDescent="0.25">
      <c r="A22" t="str">
        <f t="shared" si="0"/>
        <v xml:space="preserve">  08459-6000</v>
      </c>
      <c r="B22" t="s">
        <v>385</v>
      </c>
      <c r="C22">
        <v>1906</v>
      </c>
      <c r="D22" t="str">
        <f t="shared" si="1"/>
        <v>CD</v>
      </c>
      <c r="E22">
        <v>68693</v>
      </c>
      <c r="F22" s="3">
        <v>1780.2</v>
      </c>
      <c r="G22" s="3">
        <v>0</v>
      </c>
      <c r="H22">
        <v>0</v>
      </c>
      <c r="I22" s="1">
        <v>43622</v>
      </c>
      <c r="J22">
        <v>963</v>
      </c>
      <c r="K22">
        <v>1272</v>
      </c>
      <c r="L22" t="s">
        <v>407</v>
      </c>
      <c r="M22" t="s">
        <v>416</v>
      </c>
      <c r="N22" t="s">
        <v>20</v>
      </c>
      <c r="O22" t="s">
        <v>20</v>
      </c>
    </row>
    <row r="23" spans="1:15" x14ac:dyDescent="0.25">
      <c r="A23" t="str">
        <f t="shared" si="0"/>
        <v xml:space="preserve">  08459-6000</v>
      </c>
      <c r="B23" t="s">
        <v>385</v>
      </c>
      <c r="C23">
        <v>1906</v>
      </c>
      <c r="D23" t="str">
        <f t="shared" si="1"/>
        <v>CD</v>
      </c>
      <c r="E23">
        <v>68990</v>
      </c>
      <c r="F23" s="3">
        <v>5412.07</v>
      </c>
      <c r="G23" s="3">
        <v>0</v>
      </c>
      <c r="H23">
        <v>0</v>
      </c>
      <c r="I23" s="1">
        <v>43644</v>
      </c>
      <c r="J23">
        <v>965</v>
      </c>
      <c r="K23">
        <v>197</v>
      </c>
      <c r="L23" t="s">
        <v>401</v>
      </c>
      <c r="M23" t="s">
        <v>417</v>
      </c>
      <c r="N23" t="s">
        <v>403</v>
      </c>
      <c r="O23" t="s">
        <v>20</v>
      </c>
    </row>
    <row r="24" spans="1:15" x14ac:dyDescent="0.25">
      <c r="A24" t="str">
        <f t="shared" si="0"/>
        <v xml:space="preserve">  08459-6000</v>
      </c>
      <c r="B24" t="s">
        <v>385</v>
      </c>
      <c r="C24">
        <v>1906</v>
      </c>
      <c r="D24" t="str">
        <f t="shared" si="1"/>
        <v>CD</v>
      </c>
      <c r="E24">
        <v>68990</v>
      </c>
      <c r="F24" s="3">
        <v>5000</v>
      </c>
      <c r="G24" s="3">
        <v>0</v>
      </c>
      <c r="H24">
        <v>0</v>
      </c>
      <c r="I24" s="1">
        <v>43644</v>
      </c>
      <c r="J24">
        <v>967</v>
      </c>
      <c r="K24">
        <v>4159</v>
      </c>
      <c r="L24" t="s">
        <v>412</v>
      </c>
      <c r="M24" t="s">
        <v>418</v>
      </c>
      <c r="N24" t="s">
        <v>20</v>
      </c>
      <c r="O24" t="s">
        <v>20</v>
      </c>
    </row>
    <row r="25" spans="1:15" x14ac:dyDescent="0.25">
      <c r="A25" t="str">
        <f t="shared" si="0"/>
        <v xml:space="preserve">  08459-6000</v>
      </c>
      <c r="B25" t="s">
        <v>385</v>
      </c>
      <c r="C25">
        <v>1907</v>
      </c>
      <c r="D25" t="str">
        <f t="shared" si="1"/>
        <v>CD</v>
      </c>
      <c r="E25">
        <v>69042</v>
      </c>
      <c r="F25" s="3">
        <v>1143</v>
      </c>
      <c r="G25" s="3">
        <v>0</v>
      </c>
      <c r="H25">
        <v>0</v>
      </c>
      <c r="I25" s="1">
        <v>43647</v>
      </c>
      <c r="J25">
        <v>968</v>
      </c>
      <c r="K25">
        <v>4159</v>
      </c>
      <c r="L25" t="s">
        <v>412</v>
      </c>
      <c r="M25" t="s">
        <v>419</v>
      </c>
      <c r="N25" t="s">
        <v>20</v>
      </c>
      <c r="O25" t="s">
        <v>20</v>
      </c>
    </row>
    <row r="26" spans="1:15" x14ac:dyDescent="0.25">
      <c r="A26" t="str">
        <f t="shared" si="0"/>
        <v xml:space="preserve">  08459-6000</v>
      </c>
      <c r="B26" t="s">
        <v>385</v>
      </c>
      <c r="C26">
        <v>1907</v>
      </c>
      <c r="D26" t="str">
        <f t="shared" si="1"/>
        <v>CD</v>
      </c>
      <c r="E26">
        <v>69405</v>
      </c>
      <c r="F26" s="3">
        <v>5959.4</v>
      </c>
      <c r="G26" s="3">
        <v>0</v>
      </c>
      <c r="H26">
        <v>0</v>
      </c>
      <c r="I26" s="1">
        <v>43676</v>
      </c>
      <c r="J26">
        <v>969</v>
      </c>
      <c r="K26">
        <v>197</v>
      </c>
      <c r="L26" t="s">
        <v>401</v>
      </c>
      <c r="M26" t="s">
        <v>420</v>
      </c>
      <c r="N26" t="s">
        <v>20</v>
      </c>
      <c r="O26" t="s">
        <v>20</v>
      </c>
    </row>
    <row r="27" spans="1:15" x14ac:dyDescent="0.25">
      <c r="A27" t="str">
        <f t="shared" si="0"/>
        <v xml:space="preserve">  08459-6000</v>
      </c>
      <c r="B27" t="s">
        <v>385</v>
      </c>
      <c r="C27">
        <v>1908</v>
      </c>
      <c r="D27" t="str">
        <f t="shared" si="1"/>
        <v>CD</v>
      </c>
      <c r="E27">
        <v>69730</v>
      </c>
      <c r="F27" s="3">
        <v>1185.03</v>
      </c>
      <c r="G27" s="3">
        <v>0</v>
      </c>
      <c r="H27">
        <v>0</v>
      </c>
      <c r="I27" s="1">
        <v>43692</v>
      </c>
      <c r="J27">
        <v>970</v>
      </c>
      <c r="K27">
        <v>197</v>
      </c>
      <c r="L27" t="s">
        <v>401</v>
      </c>
      <c r="M27" t="s">
        <v>421</v>
      </c>
      <c r="N27" t="s">
        <v>20</v>
      </c>
      <c r="O27" t="s">
        <v>20</v>
      </c>
    </row>
    <row r="28" spans="1:15" x14ac:dyDescent="0.25">
      <c r="A28" t="str">
        <f t="shared" si="0"/>
        <v xml:space="preserve">  08459-6000</v>
      </c>
      <c r="B28" t="s">
        <v>385</v>
      </c>
      <c r="C28">
        <v>1908</v>
      </c>
      <c r="D28" t="str">
        <f t="shared" si="1"/>
        <v>CD</v>
      </c>
      <c r="E28">
        <v>69944</v>
      </c>
      <c r="F28" s="3">
        <v>2937.35</v>
      </c>
      <c r="G28" s="3">
        <v>0</v>
      </c>
      <c r="H28">
        <v>0</v>
      </c>
      <c r="I28" s="1">
        <v>43707</v>
      </c>
      <c r="J28">
        <v>972</v>
      </c>
      <c r="K28">
        <v>4185</v>
      </c>
      <c r="L28" t="s">
        <v>422</v>
      </c>
      <c r="M28" t="s">
        <v>423</v>
      </c>
      <c r="N28" t="s">
        <v>20</v>
      </c>
      <c r="O28" t="s">
        <v>20</v>
      </c>
    </row>
    <row r="29" spans="1:15" x14ac:dyDescent="0.25">
      <c r="A29" t="str">
        <f t="shared" si="0"/>
        <v xml:space="preserve">  08459-6000</v>
      </c>
      <c r="B29" t="s">
        <v>385</v>
      </c>
      <c r="C29">
        <v>1909</v>
      </c>
      <c r="D29" t="str">
        <f t="shared" si="1"/>
        <v>CD</v>
      </c>
      <c r="E29">
        <v>70377</v>
      </c>
      <c r="F29" s="3">
        <v>430.5</v>
      </c>
      <c r="G29" s="3">
        <v>0</v>
      </c>
      <c r="H29">
        <v>0</v>
      </c>
      <c r="I29" s="1">
        <v>43732</v>
      </c>
      <c r="J29">
        <v>974</v>
      </c>
      <c r="K29">
        <v>197</v>
      </c>
      <c r="L29" t="s">
        <v>401</v>
      </c>
      <c r="M29" t="s">
        <v>424</v>
      </c>
      <c r="N29" t="s">
        <v>403</v>
      </c>
      <c r="O29" t="s">
        <v>20</v>
      </c>
    </row>
    <row r="30" spans="1:15" x14ac:dyDescent="0.25">
      <c r="A30" t="str">
        <f t="shared" si="0"/>
        <v xml:space="preserve">  08459-6000</v>
      </c>
      <c r="B30" t="s">
        <v>385</v>
      </c>
      <c r="C30">
        <v>1910</v>
      </c>
      <c r="D30" t="str">
        <f t="shared" si="1"/>
        <v>CD</v>
      </c>
      <c r="E30">
        <v>70568</v>
      </c>
      <c r="F30" s="3">
        <v>1600</v>
      </c>
      <c r="G30" s="3">
        <v>0</v>
      </c>
      <c r="H30">
        <v>0</v>
      </c>
      <c r="I30" s="1">
        <v>43745</v>
      </c>
      <c r="J30">
        <v>978</v>
      </c>
      <c r="K30">
        <v>4118</v>
      </c>
      <c r="L30" t="s">
        <v>397</v>
      </c>
      <c r="M30" t="s">
        <v>425</v>
      </c>
      <c r="N30" t="s">
        <v>20</v>
      </c>
      <c r="O30" t="s">
        <v>20</v>
      </c>
    </row>
    <row r="31" spans="1:15" x14ac:dyDescent="0.25">
      <c r="A31" t="str">
        <f t="shared" si="0"/>
        <v xml:space="preserve">  08459-6000</v>
      </c>
      <c r="B31" t="s">
        <v>385</v>
      </c>
      <c r="C31">
        <v>1910</v>
      </c>
      <c r="D31" t="str">
        <f t="shared" si="1"/>
        <v>CD</v>
      </c>
      <c r="E31">
        <v>70771</v>
      </c>
      <c r="F31" s="3">
        <v>20</v>
      </c>
      <c r="G31" s="3">
        <v>0</v>
      </c>
      <c r="H31">
        <v>0</v>
      </c>
      <c r="I31" s="1">
        <v>43760</v>
      </c>
      <c r="J31">
        <v>979</v>
      </c>
      <c r="K31">
        <v>197</v>
      </c>
      <c r="L31" t="s">
        <v>401</v>
      </c>
      <c r="M31" t="s">
        <v>426</v>
      </c>
      <c r="N31" t="s">
        <v>20</v>
      </c>
      <c r="O31" t="s">
        <v>20</v>
      </c>
    </row>
    <row r="32" spans="1:15" x14ac:dyDescent="0.25">
      <c r="A32" t="str">
        <f t="shared" si="0"/>
        <v xml:space="preserve">  08459-6000</v>
      </c>
      <c r="B32" t="s">
        <v>385</v>
      </c>
      <c r="C32">
        <v>1910</v>
      </c>
      <c r="D32" t="str">
        <f>"JE"</f>
        <v>JE</v>
      </c>
      <c r="E32">
        <v>70877</v>
      </c>
      <c r="F32" s="3">
        <v>0</v>
      </c>
      <c r="G32" s="3">
        <v>3984.7</v>
      </c>
      <c r="H32">
        <v>0</v>
      </c>
      <c r="I32" s="1">
        <v>43768</v>
      </c>
      <c r="J32" t="s">
        <v>427</v>
      </c>
      <c r="K32" t="s">
        <v>49</v>
      </c>
      <c r="L32" t="s">
        <v>428</v>
      </c>
      <c r="M32" t="s">
        <v>95</v>
      </c>
      <c r="N32" t="s">
        <v>20</v>
      </c>
      <c r="O32" t="s">
        <v>20</v>
      </c>
    </row>
    <row r="33" spans="1:15" x14ac:dyDescent="0.25">
      <c r="A33" t="str">
        <f t="shared" si="0"/>
        <v xml:space="preserve">  08459-6000</v>
      </c>
      <c r="B33" t="s">
        <v>385</v>
      </c>
      <c r="C33">
        <v>1910</v>
      </c>
      <c r="D33" t="str">
        <f>"JE"</f>
        <v>JE</v>
      </c>
      <c r="E33">
        <v>70878</v>
      </c>
      <c r="F33" s="3">
        <v>5508.19</v>
      </c>
      <c r="G33" s="3">
        <v>0</v>
      </c>
      <c r="H33">
        <v>0</v>
      </c>
      <c r="I33" s="1">
        <v>43768</v>
      </c>
      <c r="J33" t="s">
        <v>67</v>
      </c>
      <c r="K33" t="s">
        <v>49</v>
      </c>
      <c r="L33" t="s">
        <v>391</v>
      </c>
      <c r="M33" t="s">
        <v>429</v>
      </c>
      <c r="N33" t="s">
        <v>20</v>
      </c>
      <c r="O33" t="s">
        <v>20</v>
      </c>
    </row>
    <row r="34" spans="1:15" x14ac:dyDescent="0.25">
      <c r="A34" t="str">
        <f t="shared" si="0"/>
        <v xml:space="preserve">  08459-6000</v>
      </c>
      <c r="B34" t="s">
        <v>385</v>
      </c>
      <c r="C34">
        <v>2001</v>
      </c>
      <c r="D34" t="str">
        <f t="shared" ref="D34:D63" si="2">"CD"</f>
        <v>CD</v>
      </c>
      <c r="E34">
        <v>72082</v>
      </c>
      <c r="F34" s="3">
        <v>11400</v>
      </c>
      <c r="G34" s="3">
        <v>0</v>
      </c>
      <c r="H34">
        <v>0</v>
      </c>
      <c r="I34" s="1">
        <v>43847</v>
      </c>
      <c r="J34">
        <v>984</v>
      </c>
      <c r="K34">
        <v>4157</v>
      </c>
      <c r="L34" t="s">
        <v>430</v>
      </c>
      <c r="M34" t="s">
        <v>431</v>
      </c>
      <c r="N34" t="s">
        <v>432</v>
      </c>
      <c r="O34" t="s">
        <v>20</v>
      </c>
    </row>
    <row r="35" spans="1:15" x14ac:dyDescent="0.25">
      <c r="A35" t="str">
        <f t="shared" si="0"/>
        <v xml:space="preserve">  08459-6000</v>
      </c>
      <c r="B35" t="s">
        <v>385</v>
      </c>
      <c r="C35">
        <v>2001</v>
      </c>
      <c r="D35" t="str">
        <f t="shared" si="2"/>
        <v>CD</v>
      </c>
      <c r="E35">
        <v>72176</v>
      </c>
      <c r="F35" s="3">
        <v>13000</v>
      </c>
      <c r="G35" s="3">
        <v>0</v>
      </c>
      <c r="H35">
        <v>0</v>
      </c>
      <c r="I35" s="1">
        <v>43857</v>
      </c>
      <c r="J35">
        <v>985</v>
      </c>
      <c r="K35">
        <v>4084</v>
      </c>
      <c r="L35" t="s">
        <v>399</v>
      </c>
      <c r="M35" t="s">
        <v>433</v>
      </c>
      <c r="N35" t="s">
        <v>434</v>
      </c>
      <c r="O35" t="s">
        <v>20</v>
      </c>
    </row>
    <row r="36" spans="1:15" x14ac:dyDescent="0.25">
      <c r="A36" t="str">
        <f t="shared" si="0"/>
        <v xml:space="preserve">  08459-6000</v>
      </c>
      <c r="B36" t="s">
        <v>385</v>
      </c>
      <c r="C36">
        <v>2002</v>
      </c>
      <c r="D36" t="str">
        <f t="shared" si="2"/>
        <v>CD</v>
      </c>
      <c r="E36">
        <v>72466</v>
      </c>
      <c r="F36" s="3">
        <v>2800</v>
      </c>
      <c r="G36" s="3">
        <v>0</v>
      </c>
      <c r="H36">
        <v>0</v>
      </c>
      <c r="I36" s="1">
        <v>43873</v>
      </c>
      <c r="J36">
        <v>986</v>
      </c>
      <c r="K36">
        <v>4118</v>
      </c>
      <c r="L36" t="s">
        <v>397</v>
      </c>
      <c r="M36" t="s">
        <v>435</v>
      </c>
      <c r="N36" t="s">
        <v>20</v>
      </c>
      <c r="O36" t="s">
        <v>20</v>
      </c>
    </row>
    <row r="37" spans="1:15" x14ac:dyDescent="0.25">
      <c r="A37" t="str">
        <f t="shared" si="0"/>
        <v xml:space="preserve">  08459-6000</v>
      </c>
      <c r="B37" t="s">
        <v>385</v>
      </c>
      <c r="C37">
        <v>2002</v>
      </c>
      <c r="D37" t="str">
        <f t="shared" si="2"/>
        <v>CD</v>
      </c>
      <c r="E37">
        <v>72502</v>
      </c>
      <c r="F37" s="3">
        <v>120</v>
      </c>
      <c r="G37" s="3">
        <v>0</v>
      </c>
      <c r="H37">
        <v>0</v>
      </c>
      <c r="I37" s="1">
        <v>43874</v>
      </c>
      <c r="J37">
        <v>988</v>
      </c>
      <c r="K37">
        <v>197</v>
      </c>
      <c r="L37" t="s">
        <v>401</v>
      </c>
      <c r="M37" t="s">
        <v>436</v>
      </c>
      <c r="N37" t="s">
        <v>403</v>
      </c>
      <c r="O37" t="s">
        <v>20</v>
      </c>
    </row>
    <row r="38" spans="1:15" x14ac:dyDescent="0.25">
      <c r="A38" t="str">
        <f t="shared" si="0"/>
        <v xml:space="preserve">  08459-6000</v>
      </c>
      <c r="B38" t="s">
        <v>385</v>
      </c>
      <c r="C38">
        <v>2003</v>
      </c>
      <c r="D38" t="str">
        <f t="shared" si="2"/>
        <v>CD</v>
      </c>
      <c r="E38">
        <v>72955</v>
      </c>
      <c r="F38" s="3">
        <v>994.8</v>
      </c>
      <c r="G38" s="3">
        <v>0</v>
      </c>
      <c r="H38">
        <v>0</v>
      </c>
      <c r="I38" s="1">
        <v>43902</v>
      </c>
      <c r="J38">
        <v>991</v>
      </c>
      <c r="K38">
        <v>197</v>
      </c>
      <c r="L38" t="s">
        <v>401</v>
      </c>
      <c r="M38" t="s">
        <v>437</v>
      </c>
      <c r="N38" t="s">
        <v>20</v>
      </c>
      <c r="O38" t="s">
        <v>20</v>
      </c>
    </row>
    <row r="39" spans="1:15" x14ac:dyDescent="0.25">
      <c r="A39" t="str">
        <f t="shared" si="0"/>
        <v xml:space="preserve">  08459-6000</v>
      </c>
      <c r="B39" t="s">
        <v>385</v>
      </c>
      <c r="C39">
        <v>2004</v>
      </c>
      <c r="D39" t="str">
        <f t="shared" si="2"/>
        <v>CD</v>
      </c>
      <c r="E39">
        <v>73360</v>
      </c>
      <c r="F39" s="3">
        <v>673.5</v>
      </c>
      <c r="G39" s="3">
        <v>0</v>
      </c>
      <c r="H39">
        <v>0</v>
      </c>
      <c r="I39" s="1">
        <v>43937</v>
      </c>
      <c r="J39">
        <v>993</v>
      </c>
      <c r="K39">
        <v>197</v>
      </c>
      <c r="L39" t="s">
        <v>401</v>
      </c>
      <c r="M39" t="s">
        <v>438</v>
      </c>
      <c r="N39" t="s">
        <v>20</v>
      </c>
      <c r="O39" t="s">
        <v>20</v>
      </c>
    </row>
    <row r="40" spans="1:15" x14ac:dyDescent="0.25">
      <c r="A40" t="str">
        <f t="shared" si="0"/>
        <v xml:space="preserve">  08459-6000</v>
      </c>
      <c r="B40" t="s">
        <v>385</v>
      </c>
      <c r="C40">
        <v>2005</v>
      </c>
      <c r="D40" t="str">
        <f t="shared" si="2"/>
        <v>CD</v>
      </c>
      <c r="E40">
        <v>73675</v>
      </c>
      <c r="F40" s="3">
        <v>2237.0500000000002</v>
      </c>
      <c r="G40" s="3">
        <v>0</v>
      </c>
      <c r="H40">
        <v>0</v>
      </c>
      <c r="I40" s="1">
        <v>43962</v>
      </c>
      <c r="J40">
        <v>994</v>
      </c>
      <c r="K40">
        <v>197</v>
      </c>
      <c r="L40" t="s">
        <v>401</v>
      </c>
      <c r="M40" t="s">
        <v>439</v>
      </c>
      <c r="N40" t="s">
        <v>20</v>
      </c>
      <c r="O40" t="s">
        <v>20</v>
      </c>
    </row>
    <row r="41" spans="1:15" x14ac:dyDescent="0.25">
      <c r="A41" t="str">
        <f t="shared" si="0"/>
        <v xml:space="preserve">  08459-6000</v>
      </c>
      <c r="B41" t="s">
        <v>385</v>
      </c>
      <c r="C41">
        <v>2005</v>
      </c>
      <c r="D41" t="str">
        <f t="shared" si="2"/>
        <v>CD</v>
      </c>
      <c r="E41">
        <v>73763</v>
      </c>
      <c r="F41" s="3">
        <v>3959.65</v>
      </c>
      <c r="G41" s="3">
        <v>0</v>
      </c>
      <c r="H41">
        <v>0</v>
      </c>
      <c r="I41" s="1">
        <v>43969</v>
      </c>
      <c r="J41">
        <v>998</v>
      </c>
      <c r="K41">
        <v>4160</v>
      </c>
      <c r="L41" t="s">
        <v>415</v>
      </c>
      <c r="M41" t="s">
        <v>440</v>
      </c>
      <c r="N41" t="s">
        <v>20</v>
      </c>
      <c r="O41" t="s">
        <v>20</v>
      </c>
    </row>
    <row r="42" spans="1:15" x14ac:dyDescent="0.25">
      <c r="A42" t="str">
        <f t="shared" si="0"/>
        <v xml:space="preserve">  08459-6000</v>
      </c>
      <c r="B42" t="s">
        <v>385</v>
      </c>
      <c r="C42">
        <v>2005</v>
      </c>
      <c r="D42" t="str">
        <f t="shared" si="2"/>
        <v>CD</v>
      </c>
      <c r="E42">
        <v>73836</v>
      </c>
      <c r="F42" s="3">
        <v>51900</v>
      </c>
      <c r="G42" s="3">
        <v>0</v>
      </c>
      <c r="H42">
        <v>0</v>
      </c>
      <c r="I42" s="1">
        <v>43970</v>
      </c>
      <c r="J42">
        <v>999</v>
      </c>
      <c r="K42">
        <v>4296</v>
      </c>
      <c r="L42" t="s">
        <v>441</v>
      </c>
      <c r="M42" t="s">
        <v>442</v>
      </c>
      <c r="N42" t="s">
        <v>20</v>
      </c>
      <c r="O42" t="s">
        <v>20</v>
      </c>
    </row>
    <row r="43" spans="1:15" x14ac:dyDescent="0.25">
      <c r="A43" t="str">
        <f t="shared" si="0"/>
        <v xml:space="preserve">  08459-6000</v>
      </c>
      <c r="B43" t="s">
        <v>385</v>
      </c>
      <c r="C43">
        <v>2005</v>
      </c>
      <c r="D43" t="str">
        <f t="shared" si="2"/>
        <v>CD</v>
      </c>
      <c r="E43">
        <v>73836</v>
      </c>
      <c r="F43" s="3">
        <v>36300</v>
      </c>
      <c r="G43" s="3">
        <v>0</v>
      </c>
      <c r="H43">
        <v>0</v>
      </c>
      <c r="I43" s="1">
        <v>43970</v>
      </c>
      <c r="J43">
        <v>1000</v>
      </c>
      <c r="K43">
        <v>4297</v>
      </c>
      <c r="L43" t="s">
        <v>443</v>
      </c>
      <c r="M43" t="s">
        <v>444</v>
      </c>
      <c r="N43" t="s">
        <v>445</v>
      </c>
      <c r="O43" t="s">
        <v>20</v>
      </c>
    </row>
    <row r="44" spans="1:15" x14ac:dyDescent="0.25">
      <c r="A44" t="str">
        <f t="shared" si="0"/>
        <v xml:space="preserve">  08459-6000</v>
      </c>
      <c r="B44" t="s">
        <v>385</v>
      </c>
      <c r="C44">
        <v>2006</v>
      </c>
      <c r="D44" t="str">
        <f t="shared" si="2"/>
        <v>CD</v>
      </c>
      <c r="E44">
        <v>74057</v>
      </c>
      <c r="F44" s="3">
        <v>9600</v>
      </c>
      <c r="G44" s="3">
        <v>0</v>
      </c>
      <c r="H44">
        <v>0</v>
      </c>
      <c r="I44" s="1">
        <v>43986</v>
      </c>
      <c r="J44">
        <v>1002</v>
      </c>
      <c r="K44">
        <v>4084</v>
      </c>
      <c r="L44" t="s">
        <v>399</v>
      </c>
      <c r="M44" t="s">
        <v>446</v>
      </c>
      <c r="N44" t="s">
        <v>447</v>
      </c>
      <c r="O44" t="s">
        <v>20</v>
      </c>
    </row>
    <row r="45" spans="1:15" x14ac:dyDescent="0.25">
      <c r="A45" t="str">
        <f t="shared" si="0"/>
        <v xml:space="preserve">  08459-6000</v>
      </c>
      <c r="B45" t="s">
        <v>385</v>
      </c>
      <c r="C45">
        <v>2006</v>
      </c>
      <c r="D45" t="str">
        <f t="shared" si="2"/>
        <v>CD</v>
      </c>
      <c r="E45">
        <v>74270</v>
      </c>
      <c r="F45" s="3">
        <v>326.5</v>
      </c>
      <c r="G45" s="3">
        <v>0</v>
      </c>
      <c r="H45">
        <v>0</v>
      </c>
      <c r="I45" s="1">
        <v>44005</v>
      </c>
      <c r="J45">
        <v>1006</v>
      </c>
      <c r="K45">
        <v>197</v>
      </c>
      <c r="L45" t="s">
        <v>401</v>
      </c>
      <c r="M45" t="s">
        <v>448</v>
      </c>
      <c r="N45" t="s">
        <v>20</v>
      </c>
      <c r="O45" t="s">
        <v>20</v>
      </c>
    </row>
    <row r="46" spans="1:15" x14ac:dyDescent="0.25">
      <c r="A46" t="str">
        <f t="shared" si="0"/>
        <v xml:space="preserve">  08459-6000</v>
      </c>
      <c r="B46" t="s">
        <v>385</v>
      </c>
      <c r="C46">
        <v>2007</v>
      </c>
      <c r="D46" t="str">
        <f t="shared" si="2"/>
        <v>CD</v>
      </c>
      <c r="E46">
        <v>74634</v>
      </c>
      <c r="F46" s="3">
        <v>710</v>
      </c>
      <c r="G46" s="3">
        <v>0</v>
      </c>
      <c r="H46">
        <v>0</v>
      </c>
      <c r="I46" s="1">
        <v>44028</v>
      </c>
      <c r="J46">
        <v>1008</v>
      </c>
      <c r="K46">
        <v>197</v>
      </c>
      <c r="L46" t="s">
        <v>401</v>
      </c>
      <c r="M46" t="s">
        <v>449</v>
      </c>
      <c r="N46" s="1">
        <v>44007</v>
      </c>
      <c r="O46" t="s">
        <v>20</v>
      </c>
    </row>
    <row r="47" spans="1:15" x14ac:dyDescent="0.25">
      <c r="A47" t="str">
        <f t="shared" si="0"/>
        <v xml:space="preserve">  08459-6000</v>
      </c>
      <c r="B47" t="s">
        <v>385</v>
      </c>
      <c r="C47">
        <v>2007</v>
      </c>
      <c r="D47" t="str">
        <f t="shared" si="2"/>
        <v>CD</v>
      </c>
      <c r="E47">
        <v>74858</v>
      </c>
      <c r="F47" s="3">
        <v>9600</v>
      </c>
      <c r="G47" s="3">
        <v>0</v>
      </c>
      <c r="H47">
        <v>0</v>
      </c>
      <c r="I47" s="1">
        <v>44042</v>
      </c>
      <c r="J47">
        <v>1009</v>
      </c>
      <c r="K47">
        <v>4084</v>
      </c>
      <c r="L47" t="s">
        <v>399</v>
      </c>
      <c r="M47" t="s">
        <v>450</v>
      </c>
      <c r="N47" t="s">
        <v>451</v>
      </c>
      <c r="O47" t="s">
        <v>20</v>
      </c>
    </row>
    <row r="48" spans="1:15" x14ac:dyDescent="0.25">
      <c r="A48" t="str">
        <f t="shared" si="0"/>
        <v xml:space="preserve">  08459-6000</v>
      </c>
      <c r="B48" t="s">
        <v>385</v>
      </c>
      <c r="C48">
        <v>2007</v>
      </c>
      <c r="D48" t="str">
        <f t="shared" si="2"/>
        <v>CD</v>
      </c>
      <c r="E48">
        <v>74858</v>
      </c>
      <c r="F48" s="3">
        <v>663</v>
      </c>
      <c r="G48" s="3">
        <v>0</v>
      </c>
      <c r="H48">
        <v>0</v>
      </c>
      <c r="I48" s="1">
        <v>44042</v>
      </c>
      <c r="J48">
        <v>1010</v>
      </c>
      <c r="K48">
        <v>808</v>
      </c>
      <c r="L48" t="s">
        <v>452</v>
      </c>
      <c r="M48" t="s">
        <v>453</v>
      </c>
      <c r="N48" t="s">
        <v>454</v>
      </c>
      <c r="O48" t="s">
        <v>20</v>
      </c>
    </row>
    <row r="49" spans="1:15" x14ac:dyDescent="0.25">
      <c r="A49" t="str">
        <f t="shared" si="0"/>
        <v xml:space="preserve">  08459-6000</v>
      </c>
      <c r="B49" t="s">
        <v>385</v>
      </c>
      <c r="C49">
        <v>2008</v>
      </c>
      <c r="D49" t="str">
        <f t="shared" si="2"/>
        <v>CD</v>
      </c>
      <c r="E49">
        <v>75293</v>
      </c>
      <c r="F49" s="3">
        <v>240</v>
      </c>
      <c r="G49" s="3">
        <v>0</v>
      </c>
      <c r="H49">
        <v>0</v>
      </c>
      <c r="I49" s="1">
        <v>44070</v>
      </c>
      <c r="J49">
        <v>1012</v>
      </c>
      <c r="K49">
        <v>197</v>
      </c>
      <c r="L49" t="s">
        <v>401</v>
      </c>
      <c r="M49" t="s">
        <v>455</v>
      </c>
      <c r="N49" s="1">
        <v>44027</v>
      </c>
      <c r="O49" t="s">
        <v>20</v>
      </c>
    </row>
    <row r="50" spans="1:15" x14ac:dyDescent="0.25">
      <c r="A50" t="str">
        <f t="shared" si="0"/>
        <v xml:space="preserve">  08459-6000</v>
      </c>
      <c r="B50" t="s">
        <v>385</v>
      </c>
      <c r="C50">
        <v>2009</v>
      </c>
      <c r="D50" t="str">
        <f t="shared" si="2"/>
        <v>CD</v>
      </c>
      <c r="E50">
        <v>75712</v>
      </c>
      <c r="F50" s="3">
        <v>8800</v>
      </c>
      <c r="G50" s="3">
        <v>0</v>
      </c>
      <c r="H50">
        <v>0</v>
      </c>
      <c r="I50" s="1">
        <v>44102</v>
      </c>
      <c r="J50">
        <v>1015</v>
      </c>
      <c r="K50">
        <v>4118</v>
      </c>
      <c r="L50" t="s">
        <v>397</v>
      </c>
      <c r="M50" t="s">
        <v>456</v>
      </c>
      <c r="N50" t="s">
        <v>457</v>
      </c>
      <c r="O50" t="s">
        <v>458</v>
      </c>
    </row>
    <row r="51" spans="1:15" x14ac:dyDescent="0.25">
      <c r="A51" t="str">
        <f t="shared" si="0"/>
        <v xml:space="preserve">  08459-6000</v>
      </c>
      <c r="B51" t="s">
        <v>385</v>
      </c>
      <c r="C51">
        <v>2009</v>
      </c>
      <c r="D51" t="str">
        <f t="shared" si="2"/>
        <v>CD</v>
      </c>
      <c r="E51">
        <v>75712</v>
      </c>
      <c r="F51" s="3">
        <v>40</v>
      </c>
      <c r="G51" s="3">
        <v>0</v>
      </c>
      <c r="H51">
        <v>0</v>
      </c>
      <c r="I51" s="1">
        <v>44102</v>
      </c>
      <c r="J51">
        <v>1016</v>
      </c>
      <c r="K51">
        <v>197</v>
      </c>
      <c r="L51" t="s">
        <v>401</v>
      </c>
      <c r="M51" t="s">
        <v>459</v>
      </c>
      <c r="N51" t="s">
        <v>20</v>
      </c>
      <c r="O51" t="s">
        <v>20</v>
      </c>
    </row>
    <row r="52" spans="1:15" x14ac:dyDescent="0.25">
      <c r="A52" t="str">
        <f t="shared" si="0"/>
        <v xml:space="preserve">  08459-6000</v>
      </c>
      <c r="B52" t="s">
        <v>385</v>
      </c>
      <c r="C52">
        <v>2010</v>
      </c>
      <c r="D52" t="str">
        <f t="shared" si="2"/>
        <v>CD</v>
      </c>
      <c r="E52">
        <v>75965</v>
      </c>
      <c r="F52" s="3">
        <v>511.75</v>
      </c>
      <c r="G52" s="3">
        <v>0</v>
      </c>
      <c r="H52">
        <v>0</v>
      </c>
      <c r="I52" s="1">
        <v>44119</v>
      </c>
      <c r="J52">
        <v>1018</v>
      </c>
      <c r="K52">
        <v>197</v>
      </c>
      <c r="L52" t="s">
        <v>401</v>
      </c>
      <c r="M52" t="s">
        <v>460</v>
      </c>
      <c r="N52" t="s">
        <v>20</v>
      </c>
      <c r="O52" t="s">
        <v>20</v>
      </c>
    </row>
    <row r="53" spans="1:15" x14ac:dyDescent="0.25">
      <c r="A53" t="str">
        <f t="shared" si="0"/>
        <v xml:space="preserve">  08459-6000</v>
      </c>
      <c r="B53" t="s">
        <v>385</v>
      </c>
      <c r="C53">
        <v>2011</v>
      </c>
      <c r="D53" t="str">
        <f t="shared" si="2"/>
        <v>CD</v>
      </c>
      <c r="E53">
        <v>76432</v>
      </c>
      <c r="F53" s="3">
        <v>120</v>
      </c>
      <c r="G53" s="3">
        <v>0</v>
      </c>
      <c r="H53">
        <v>0</v>
      </c>
      <c r="I53" s="1">
        <v>44158</v>
      </c>
      <c r="J53">
        <v>1021</v>
      </c>
      <c r="K53">
        <v>197</v>
      </c>
      <c r="L53" t="s">
        <v>401</v>
      </c>
      <c r="M53" t="s">
        <v>461</v>
      </c>
      <c r="N53" t="s">
        <v>403</v>
      </c>
      <c r="O53" t="s">
        <v>20</v>
      </c>
    </row>
    <row r="54" spans="1:15" x14ac:dyDescent="0.25">
      <c r="A54" t="str">
        <f t="shared" si="0"/>
        <v xml:space="preserve">  08459-6000</v>
      </c>
      <c r="B54" t="s">
        <v>385</v>
      </c>
      <c r="C54">
        <v>2012</v>
      </c>
      <c r="D54" t="str">
        <f t="shared" si="2"/>
        <v>CD</v>
      </c>
      <c r="E54">
        <v>76788</v>
      </c>
      <c r="F54" s="3">
        <v>240</v>
      </c>
      <c r="G54" s="3">
        <v>0</v>
      </c>
      <c r="H54">
        <v>0</v>
      </c>
      <c r="I54" s="1">
        <v>44186</v>
      </c>
      <c r="J54">
        <v>1023</v>
      </c>
      <c r="K54">
        <v>197</v>
      </c>
      <c r="L54" t="s">
        <v>401</v>
      </c>
      <c r="M54" t="s">
        <v>462</v>
      </c>
      <c r="N54" t="s">
        <v>20</v>
      </c>
      <c r="O54" t="s">
        <v>20</v>
      </c>
    </row>
    <row r="55" spans="1:15" x14ac:dyDescent="0.25">
      <c r="A55" t="str">
        <f t="shared" si="0"/>
        <v xml:space="preserve">  08459-6000</v>
      </c>
      <c r="B55" t="s">
        <v>385</v>
      </c>
      <c r="C55">
        <v>2101</v>
      </c>
      <c r="D55" t="str">
        <f t="shared" si="2"/>
        <v>CD</v>
      </c>
      <c r="E55">
        <v>77097</v>
      </c>
      <c r="F55" s="3">
        <v>140</v>
      </c>
      <c r="G55" s="3">
        <v>0</v>
      </c>
      <c r="H55">
        <v>0</v>
      </c>
      <c r="I55" s="1">
        <v>44210</v>
      </c>
      <c r="J55">
        <v>1026</v>
      </c>
      <c r="K55">
        <v>197</v>
      </c>
      <c r="L55" t="s">
        <v>401</v>
      </c>
      <c r="M55" t="s">
        <v>463</v>
      </c>
      <c r="N55" t="s">
        <v>403</v>
      </c>
      <c r="O55" t="s">
        <v>20</v>
      </c>
    </row>
    <row r="56" spans="1:15" x14ac:dyDescent="0.25">
      <c r="A56" t="str">
        <f t="shared" si="0"/>
        <v xml:space="preserve">  08459-6000</v>
      </c>
      <c r="B56" t="s">
        <v>385</v>
      </c>
      <c r="C56">
        <v>2102</v>
      </c>
      <c r="D56" t="str">
        <f t="shared" si="2"/>
        <v>CD</v>
      </c>
      <c r="E56">
        <v>77571</v>
      </c>
      <c r="F56" s="3">
        <v>120</v>
      </c>
      <c r="G56" s="3">
        <v>0</v>
      </c>
      <c r="H56">
        <v>0</v>
      </c>
      <c r="I56" s="1">
        <v>44253</v>
      </c>
      <c r="J56">
        <v>1029</v>
      </c>
      <c r="K56">
        <v>197</v>
      </c>
      <c r="L56" t="s">
        <v>401</v>
      </c>
      <c r="M56" t="s">
        <v>464</v>
      </c>
      <c r="N56" t="s">
        <v>403</v>
      </c>
      <c r="O56" t="s">
        <v>20</v>
      </c>
    </row>
    <row r="57" spans="1:15" x14ac:dyDescent="0.25">
      <c r="A57" t="str">
        <f t="shared" ref="A57:A63" si="3">"  08459-6000"</f>
        <v xml:space="preserve">  08459-6000</v>
      </c>
      <c r="B57" t="s">
        <v>385</v>
      </c>
      <c r="C57">
        <v>2104</v>
      </c>
      <c r="D57" t="str">
        <f t="shared" si="2"/>
        <v>CD</v>
      </c>
      <c r="E57">
        <v>78359</v>
      </c>
      <c r="F57" s="3">
        <v>2240</v>
      </c>
      <c r="G57" s="3">
        <v>0</v>
      </c>
      <c r="H57">
        <v>0</v>
      </c>
      <c r="I57" s="1">
        <v>44312</v>
      </c>
      <c r="J57">
        <v>1037</v>
      </c>
      <c r="K57">
        <v>197</v>
      </c>
      <c r="L57" t="s">
        <v>401</v>
      </c>
      <c r="M57" t="s">
        <v>465</v>
      </c>
      <c r="N57" t="s">
        <v>20</v>
      </c>
      <c r="O57" t="s">
        <v>20</v>
      </c>
    </row>
    <row r="58" spans="1:15" x14ac:dyDescent="0.25">
      <c r="A58" t="str">
        <f t="shared" si="3"/>
        <v xml:space="preserve">  08459-6000</v>
      </c>
      <c r="B58" t="s">
        <v>385</v>
      </c>
      <c r="C58">
        <v>2105</v>
      </c>
      <c r="D58" t="str">
        <f t="shared" si="2"/>
        <v>CD</v>
      </c>
      <c r="E58">
        <v>78557</v>
      </c>
      <c r="F58" s="3">
        <v>74600</v>
      </c>
      <c r="G58" s="3">
        <v>0</v>
      </c>
      <c r="H58">
        <v>0</v>
      </c>
      <c r="I58" s="1">
        <v>44322</v>
      </c>
      <c r="J58">
        <v>1038</v>
      </c>
      <c r="K58">
        <v>4459</v>
      </c>
      <c r="L58" t="s">
        <v>466</v>
      </c>
      <c r="M58" t="s">
        <v>467</v>
      </c>
      <c r="N58" t="s">
        <v>468</v>
      </c>
      <c r="O58" t="s">
        <v>20</v>
      </c>
    </row>
    <row r="59" spans="1:15" x14ac:dyDescent="0.25">
      <c r="A59" t="str">
        <f t="shared" si="3"/>
        <v xml:space="preserve">  08459-6000</v>
      </c>
      <c r="B59" t="s">
        <v>385</v>
      </c>
      <c r="C59">
        <v>2105</v>
      </c>
      <c r="D59" t="str">
        <f t="shared" si="2"/>
        <v>CD</v>
      </c>
      <c r="E59">
        <v>78797</v>
      </c>
      <c r="F59" s="3">
        <v>1040</v>
      </c>
      <c r="G59" s="3">
        <v>0</v>
      </c>
      <c r="H59">
        <v>0</v>
      </c>
      <c r="I59" s="1">
        <v>44341</v>
      </c>
      <c r="J59">
        <v>1039</v>
      </c>
      <c r="K59">
        <v>197</v>
      </c>
      <c r="L59" t="s">
        <v>401</v>
      </c>
      <c r="M59" t="s">
        <v>469</v>
      </c>
      <c r="N59" t="s">
        <v>20</v>
      </c>
      <c r="O59" t="s">
        <v>20</v>
      </c>
    </row>
    <row r="60" spans="1:15" x14ac:dyDescent="0.25">
      <c r="A60" t="str">
        <f t="shared" si="3"/>
        <v xml:space="preserve">  08459-6000</v>
      </c>
      <c r="B60" t="s">
        <v>385</v>
      </c>
      <c r="C60">
        <v>2105</v>
      </c>
      <c r="D60" t="str">
        <f t="shared" si="2"/>
        <v>CD</v>
      </c>
      <c r="E60">
        <v>78860</v>
      </c>
      <c r="F60" s="3">
        <v>3217.45</v>
      </c>
      <c r="G60" s="3">
        <v>0</v>
      </c>
      <c r="H60">
        <v>0</v>
      </c>
      <c r="I60" s="1">
        <v>44343</v>
      </c>
      <c r="J60">
        <v>1041</v>
      </c>
      <c r="K60">
        <v>4472</v>
      </c>
      <c r="L60" t="s">
        <v>470</v>
      </c>
      <c r="M60" t="s">
        <v>471</v>
      </c>
      <c r="N60" t="s">
        <v>20</v>
      </c>
      <c r="O60" t="s">
        <v>20</v>
      </c>
    </row>
    <row r="61" spans="1:15" x14ac:dyDescent="0.25">
      <c r="A61" t="str">
        <f t="shared" si="3"/>
        <v xml:space="preserve">  08459-6000</v>
      </c>
      <c r="B61" t="s">
        <v>385</v>
      </c>
      <c r="C61">
        <v>2106</v>
      </c>
      <c r="D61" t="str">
        <f t="shared" si="2"/>
        <v>CD</v>
      </c>
      <c r="E61">
        <v>79183</v>
      </c>
      <c r="F61">
        <v>2307.5</v>
      </c>
      <c r="G61">
        <v>0</v>
      </c>
      <c r="H61">
        <v>0</v>
      </c>
      <c r="I61" s="1">
        <v>44368</v>
      </c>
      <c r="J61">
        <v>1044</v>
      </c>
      <c r="K61">
        <v>197</v>
      </c>
      <c r="L61" t="s">
        <v>401</v>
      </c>
      <c r="M61" t="s">
        <v>1268</v>
      </c>
      <c r="N61" t="s">
        <v>20</v>
      </c>
      <c r="O61" t="s">
        <v>20</v>
      </c>
    </row>
    <row r="62" spans="1:15" x14ac:dyDescent="0.25">
      <c r="A62" t="str">
        <f t="shared" si="3"/>
        <v xml:space="preserve">  08459-6000</v>
      </c>
      <c r="B62" t="s">
        <v>385</v>
      </c>
      <c r="C62">
        <v>2107</v>
      </c>
      <c r="D62" t="str">
        <f t="shared" si="2"/>
        <v>CD</v>
      </c>
      <c r="E62">
        <v>79518</v>
      </c>
      <c r="F62">
        <v>3943.5</v>
      </c>
      <c r="G62">
        <v>0</v>
      </c>
      <c r="H62">
        <v>0</v>
      </c>
      <c r="I62" s="1">
        <v>44391</v>
      </c>
      <c r="J62">
        <v>1047</v>
      </c>
      <c r="K62">
        <v>197</v>
      </c>
      <c r="L62" t="s">
        <v>401</v>
      </c>
      <c r="M62" t="s">
        <v>1269</v>
      </c>
      <c r="N62" t="s">
        <v>20</v>
      </c>
      <c r="O62" t="s">
        <v>20</v>
      </c>
    </row>
    <row r="63" spans="1:15" x14ac:dyDescent="0.25">
      <c r="A63" t="str">
        <f t="shared" si="3"/>
        <v xml:space="preserve">  08459-6000</v>
      </c>
      <c r="B63" t="s">
        <v>385</v>
      </c>
      <c r="C63">
        <v>2107</v>
      </c>
      <c r="D63" t="str">
        <f t="shared" si="2"/>
        <v>CD</v>
      </c>
      <c r="E63">
        <v>79746</v>
      </c>
      <c r="F63">
        <v>3507.88</v>
      </c>
      <c r="G63">
        <v>0</v>
      </c>
      <c r="H63">
        <v>0</v>
      </c>
      <c r="I63" s="1">
        <v>44406</v>
      </c>
      <c r="J63">
        <v>1048</v>
      </c>
      <c r="K63">
        <v>1876</v>
      </c>
      <c r="L63" t="s">
        <v>154</v>
      </c>
      <c r="M63" t="s">
        <v>158</v>
      </c>
      <c r="N63" t="s">
        <v>1270</v>
      </c>
      <c r="O63" t="s">
        <v>20</v>
      </c>
    </row>
    <row r="64" spans="1:15" x14ac:dyDescent="0.25">
      <c r="A64" t="str">
        <f>"  08459-6000"</f>
        <v xml:space="preserve">  08459-6000</v>
      </c>
      <c r="B64" t="s">
        <v>385</v>
      </c>
      <c r="C64">
        <v>2108</v>
      </c>
      <c r="D64" t="str">
        <f>"CD"</f>
        <v>CD</v>
      </c>
      <c r="E64">
        <v>80130</v>
      </c>
      <c r="F64">
        <v>949.2</v>
      </c>
      <c r="G64">
        <v>0</v>
      </c>
      <c r="H64">
        <v>0</v>
      </c>
      <c r="I64" s="1">
        <v>44434</v>
      </c>
      <c r="J64">
        <v>1050</v>
      </c>
      <c r="K64">
        <v>197</v>
      </c>
      <c r="L64" t="s">
        <v>401</v>
      </c>
      <c r="M64" t="s">
        <v>1311</v>
      </c>
      <c r="N64" t="s">
        <v>20</v>
      </c>
      <c r="O64" t="s">
        <v>20</v>
      </c>
    </row>
    <row r="65" spans="1:15" x14ac:dyDescent="0.25">
      <c r="A65" t="s">
        <v>384</v>
      </c>
      <c r="B65" t="s">
        <v>385</v>
      </c>
      <c r="C65">
        <v>2109</v>
      </c>
      <c r="D65" t="s">
        <v>1317</v>
      </c>
      <c r="E65">
        <v>80387</v>
      </c>
      <c r="F65">
        <v>2677.21</v>
      </c>
      <c r="G65">
        <v>0</v>
      </c>
      <c r="H65">
        <v>0</v>
      </c>
      <c r="I65" s="1">
        <v>44454</v>
      </c>
      <c r="J65">
        <v>1052</v>
      </c>
      <c r="K65">
        <v>197</v>
      </c>
      <c r="L65" t="s">
        <v>401</v>
      </c>
      <c r="M65" t="s">
        <v>1318</v>
      </c>
      <c r="N65" t="s">
        <v>127</v>
      </c>
      <c r="O65" t="s">
        <v>20</v>
      </c>
    </row>
    <row r="66" spans="1:15" x14ac:dyDescent="0.25">
      <c r="A66" t="s">
        <v>384</v>
      </c>
      <c r="B66" t="s">
        <v>385</v>
      </c>
      <c r="C66">
        <v>2109</v>
      </c>
      <c r="D66" t="s">
        <v>1317</v>
      </c>
      <c r="E66">
        <v>80515</v>
      </c>
      <c r="F66">
        <v>731.8</v>
      </c>
      <c r="G66">
        <v>0</v>
      </c>
      <c r="H66">
        <v>0</v>
      </c>
      <c r="I66" s="1">
        <v>44463</v>
      </c>
      <c r="J66">
        <v>1054</v>
      </c>
      <c r="K66">
        <v>4472</v>
      </c>
      <c r="L66" t="s">
        <v>470</v>
      </c>
      <c r="M66" t="s">
        <v>1319</v>
      </c>
      <c r="N66" t="s">
        <v>20</v>
      </c>
      <c r="O66" t="s">
        <v>20</v>
      </c>
    </row>
    <row r="67" spans="1:15" x14ac:dyDescent="0.25">
      <c r="A67" t="s">
        <v>384</v>
      </c>
      <c r="B67" t="s">
        <v>385</v>
      </c>
      <c r="C67">
        <v>2110</v>
      </c>
      <c r="D67" t="s">
        <v>1317</v>
      </c>
      <c r="E67">
        <v>80870</v>
      </c>
      <c r="F67">
        <v>1314.62</v>
      </c>
      <c r="G67">
        <v>0</v>
      </c>
      <c r="H67">
        <v>0</v>
      </c>
      <c r="I67" s="1">
        <v>44490</v>
      </c>
      <c r="J67">
        <v>1056</v>
      </c>
      <c r="K67">
        <v>197</v>
      </c>
      <c r="L67" t="s">
        <v>401</v>
      </c>
      <c r="M67" t="s">
        <v>1345</v>
      </c>
      <c r="N67" t="s">
        <v>403</v>
      </c>
      <c r="O67" t="s">
        <v>20</v>
      </c>
    </row>
    <row r="68" spans="1:15" x14ac:dyDescent="0.25">
      <c r="A68" t="s">
        <v>384</v>
      </c>
      <c r="B68" t="s">
        <v>385</v>
      </c>
      <c r="C68">
        <v>2111</v>
      </c>
      <c r="D68" t="s">
        <v>1317</v>
      </c>
      <c r="E68">
        <v>81157</v>
      </c>
      <c r="F68">
        <v>3460</v>
      </c>
      <c r="G68">
        <v>0</v>
      </c>
      <c r="H68">
        <v>0</v>
      </c>
      <c r="I68" s="1">
        <v>44515</v>
      </c>
      <c r="J68">
        <v>1058</v>
      </c>
      <c r="K68">
        <v>197</v>
      </c>
      <c r="L68" t="s">
        <v>401</v>
      </c>
      <c r="M68" t="s">
        <v>1346</v>
      </c>
      <c r="N68" t="s">
        <v>403</v>
      </c>
      <c r="O68" t="s">
        <v>20</v>
      </c>
    </row>
    <row r="69" spans="1:15" x14ac:dyDescent="0.25">
      <c r="A69" t="s">
        <v>384</v>
      </c>
      <c r="B69" t="s">
        <v>385</v>
      </c>
      <c r="C69">
        <v>2112</v>
      </c>
      <c r="D69" t="s">
        <v>1317</v>
      </c>
      <c r="E69">
        <v>81474</v>
      </c>
      <c r="F69">
        <v>5223.5</v>
      </c>
      <c r="G69">
        <v>0</v>
      </c>
      <c r="H69">
        <v>0</v>
      </c>
      <c r="I69" s="1">
        <v>44539</v>
      </c>
      <c r="J69">
        <v>1060</v>
      </c>
      <c r="K69">
        <v>197</v>
      </c>
      <c r="L69" t="s">
        <v>401</v>
      </c>
      <c r="M69" t="s">
        <v>1347</v>
      </c>
      <c r="N69" t="s">
        <v>127</v>
      </c>
      <c r="O69" t="s">
        <v>20</v>
      </c>
    </row>
    <row r="70" spans="1:15" x14ac:dyDescent="0.25">
      <c r="A70" t="s">
        <v>472</v>
      </c>
      <c r="B70" t="s">
        <v>15</v>
      </c>
      <c r="H70">
        <v>0</v>
      </c>
    </row>
    <row r="71" spans="1:15" x14ac:dyDescent="0.25">
      <c r="A71" t="str">
        <f t="shared" ref="A71:A104" si="4">"  08459-6001"</f>
        <v xml:space="preserve">  08459-6001</v>
      </c>
      <c r="B71" t="s">
        <v>473</v>
      </c>
      <c r="C71">
        <v>1812</v>
      </c>
      <c r="D71" t="str">
        <f>"CD"</f>
        <v>CD</v>
      </c>
      <c r="E71">
        <v>66103</v>
      </c>
      <c r="F71" s="3">
        <v>24880</v>
      </c>
      <c r="G71" s="3">
        <v>0</v>
      </c>
      <c r="H71">
        <v>0</v>
      </c>
      <c r="I71" s="1">
        <v>43445</v>
      </c>
      <c r="J71">
        <v>937</v>
      </c>
      <c r="K71">
        <v>3551</v>
      </c>
      <c r="L71" t="s">
        <v>17</v>
      </c>
      <c r="M71" t="s">
        <v>474</v>
      </c>
      <c r="N71" t="s">
        <v>20</v>
      </c>
      <c r="O71" t="s">
        <v>20</v>
      </c>
    </row>
    <row r="72" spans="1:15" x14ac:dyDescent="0.25">
      <c r="A72" t="str">
        <f t="shared" si="4"/>
        <v xml:space="preserve">  08459-6001</v>
      </c>
      <c r="B72" t="s">
        <v>473</v>
      </c>
      <c r="C72">
        <v>1812</v>
      </c>
      <c r="D72" t="str">
        <f>"JE"</f>
        <v>JE</v>
      </c>
      <c r="E72">
        <v>66129</v>
      </c>
      <c r="F72" s="3">
        <v>27082.240000000002</v>
      </c>
      <c r="G72" s="3">
        <v>0</v>
      </c>
      <c r="H72">
        <v>0</v>
      </c>
      <c r="I72" s="1">
        <v>43446</v>
      </c>
      <c r="J72" t="s">
        <v>67</v>
      </c>
      <c r="K72" t="s">
        <v>49</v>
      </c>
      <c r="L72" t="s">
        <v>391</v>
      </c>
      <c r="M72" t="s">
        <v>392</v>
      </c>
      <c r="N72" t="s">
        <v>20</v>
      </c>
      <c r="O72" t="s">
        <v>20</v>
      </c>
    </row>
    <row r="73" spans="1:15" x14ac:dyDescent="0.25">
      <c r="A73" t="str">
        <f t="shared" si="4"/>
        <v xml:space="preserve">  08459-6001</v>
      </c>
      <c r="B73" t="s">
        <v>473</v>
      </c>
      <c r="C73">
        <v>1901</v>
      </c>
      <c r="D73" t="str">
        <f t="shared" ref="D73:D80" si="5">"CD"</f>
        <v>CD</v>
      </c>
      <c r="E73">
        <v>66452</v>
      </c>
      <c r="F73" s="3">
        <v>2482.13</v>
      </c>
      <c r="G73" s="3">
        <v>0</v>
      </c>
      <c r="H73">
        <v>0</v>
      </c>
      <c r="I73" s="1">
        <v>43475</v>
      </c>
      <c r="J73">
        <v>939</v>
      </c>
      <c r="K73">
        <v>3551</v>
      </c>
      <c r="L73" t="s">
        <v>17</v>
      </c>
      <c r="M73" t="s">
        <v>475</v>
      </c>
      <c r="N73" t="s">
        <v>20</v>
      </c>
      <c r="O73" t="s">
        <v>20</v>
      </c>
    </row>
    <row r="74" spans="1:15" x14ac:dyDescent="0.25">
      <c r="A74" t="str">
        <f t="shared" si="4"/>
        <v xml:space="preserve">  08459-6001</v>
      </c>
      <c r="B74" t="s">
        <v>473</v>
      </c>
      <c r="C74">
        <v>1902</v>
      </c>
      <c r="D74" t="str">
        <f t="shared" si="5"/>
        <v>CD</v>
      </c>
      <c r="E74">
        <v>66997</v>
      </c>
      <c r="F74" s="3">
        <v>3758.98</v>
      </c>
      <c r="G74" s="3">
        <v>0</v>
      </c>
      <c r="H74">
        <v>0</v>
      </c>
      <c r="I74" s="1">
        <v>43521</v>
      </c>
      <c r="J74">
        <v>942</v>
      </c>
      <c r="K74">
        <v>3551</v>
      </c>
      <c r="L74" t="s">
        <v>17</v>
      </c>
      <c r="M74" t="s">
        <v>476</v>
      </c>
      <c r="N74" t="s">
        <v>20</v>
      </c>
      <c r="O74" t="s">
        <v>20</v>
      </c>
    </row>
    <row r="75" spans="1:15" x14ac:dyDescent="0.25">
      <c r="A75" t="str">
        <f t="shared" si="4"/>
        <v xml:space="preserve">  08459-6001</v>
      </c>
      <c r="B75" t="s">
        <v>473</v>
      </c>
      <c r="C75">
        <v>1903</v>
      </c>
      <c r="D75" t="str">
        <f t="shared" si="5"/>
        <v>CD</v>
      </c>
      <c r="E75">
        <v>67505</v>
      </c>
      <c r="F75" s="3">
        <v>11915.15</v>
      </c>
      <c r="G75" s="3">
        <v>0</v>
      </c>
      <c r="H75">
        <v>0</v>
      </c>
      <c r="I75" s="1">
        <v>43551</v>
      </c>
      <c r="J75">
        <v>946</v>
      </c>
      <c r="K75">
        <v>3551</v>
      </c>
      <c r="L75" t="s">
        <v>17</v>
      </c>
      <c r="M75" t="s">
        <v>477</v>
      </c>
      <c r="N75" t="s">
        <v>403</v>
      </c>
      <c r="O75" t="s">
        <v>20</v>
      </c>
    </row>
    <row r="76" spans="1:15" x14ac:dyDescent="0.25">
      <c r="A76" t="str">
        <f t="shared" si="4"/>
        <v xml:space="preserve">  08459-6001</v>
      </c>
      <c r="B76" t="s">
        <v>473</v>
      </c>
      <c r="C76">
        <v>1905</v>
      </c>
      <c r="D76" t="str">
        <f t="shared" si="5"/>
        <v>CD</v>
      </c>
      <c r="E76">
        <v>68391</v>
      </c>
      <c r="F76" s="3">
        <v>32710.41</v>
      </c>
      <c r="G76" s="3">
        <v>0</v>
      </c>
      <c r="H76">
        <v>0</v>
      </c>
      <c r="I76" s="1">
        <v>43608</v>
      </c>
      <c r="J76">
        <v>949</v>
      </c>
      <c r="K76">
        <v>3551</v>
      </c>
      <c r="L76" t="s">
        <v>17</v>
      </c>
      <c r="M76" t="s">
        <v>478</v>
      </c>
      <c r="N76" t="s">
        <v>20</v>
      </c>
      <c r="O76" t="s">
        <v>20</v>
      </c>
    </row>
    <row r="77" spans="1:15" x14ac:dyDescent="0.25">
      <c r="A77" t="str">
        <f t="shared" si="4"/>
        <v xml:space="preserve">  08459-6001</v>
      </c>
      <c r="B77" t="s">
        <v>473</v>
      </c>
      <c r="C77">
        <v>1906</v>
      </c>
      <c r="D77" t="str">
        <f t="shared" si="5"/>
        <v>CD</v>
      </c>
      <c r="E77">
        <v>68745</v>
      </c>
      <c r="F77" s="3">
        <v>14752.72</v>
      </c>
      <c r="G77" s="3">
        <v>0</v>
      </c>
      <c r="H77">
        <v>0</v>
      </c>
      <c r="I77" s="1">
        <v>43626</v>
      </c>
      <c r="J77">
        <v>964</v>
      </c>
      <c r="K77">
        <v>3551</v>
      </c>
      <c r="L77" t="s">
        <v>17</v>
      </c>
      <c r="M77" t="s">
        <v>479</v>
      </c>
      <c r="N77" t="s">
        <v>127</v>
      </c>
      <c r="O77" t="s">
        <v>20</v>
      </c>
    </row>
    <row r="78" spans="1:15" x14ac:dyDescent="0.25">
      <c r="A78" t="str">
        <f t="shared" si="4"/>
        <v xml:space="preserve">  08459-6001</v>
      </c>
      <c r="B78" t="s">
        <v>473</v>
      </c>
      <c r="C78">
        <v>1908</v>
      </c>
      <c r="D78" t="str">
        <f t="shared" si="5"/>
        <v>CD</v>
      </c>
      <c r="E78">
        <v>69730</v>
      </c>
      <c r="F78" s="3">
        <v>47473.24</v>
      </c>
      <c r="G78" s="3">
        <v>0</v>
      </c>
      <c r="H78">
        <v>0</v>
      </c>
      <c r="I78" s="1">
        <v>43692</v>
      </c>
      <c r="J78">
        <v>971</v>
      </c>
      <c r="K78">
        <v>3551</v>
      </c>
      <c r="L78" t="s">
        <v>17</v>
      </c>
      <c r="M78" t="s">
        <v>480</v>
      </c>
      <c r="N78" t="s">
        <v>34</v>
      </c>
      <c r="O78" t="s">
        <v>20</v>
      </c>
    </row>
    <row r="79" spans="1:15" x14ac:dyDescent="0.25">
      <c r="A79" t="str">
        <f t="shared" si="4"/>
        <v xml:space="preserve">  08459-6001</v>
      </c>
      <c r="B79" t="s">
        <v>473</v>
      </c>
      <c r="C79">
        <v>1909</v>
      </c>
      <c r="D79" t="str">
        <f t="shared" si="5"/>
        <v>CD</v>
      </c>
      <c r="E79">
        <v>70377</v>
      </c>
      <c r="F79" s="3">
        <v>13237.03</v>
      </c>
      <c r="G79" s="3">
        <v>0</v>
      </c>
      <c r="H79">
        <v>0</v>
      </c>
      <c r="I79" s="1">
        <v>43732</v>
      </c>
      <c r="J79">
        <v>975</v>
      </c>
      <c r="K79">
        <v>3551</v>
      </c>
      <c r="L79" t="s">
        <v>17</v>
      </c>
      <c r="M79" t="s">
        <v>481</v>
      </c>
      <c r="N79" t="s">
        <v>34</v>
      </c>
      <c r="O79" t="s">
        <v>20</v>
      </c>
    </row>
    <row r="80" spans="1:15" x14ac:dyDescent="0.25">
      <c r="A80" t="str">
        <f t="shared" si="4"/>
        <v xml:space="preserve">  08459-6001</v>
      </c>
      <c r="B80" t="s">
        <v>473</v>
      </c>
      <c r="C80">
        <v>1910</v>
      </c>
      <c r="D80" t="str">
        <f t="shared" si="5"/>
        <v>CD</v>
      </c>
      <c r="E80">
        <v>70882</v>
      </c>
      <c r="F80" s="3">
        <v>31464.92</v>
      </c>
      <c r="G80" s="3">
        <v>0</v>
      </c>
      <c r="H80">
        <v>0</v>
      </c>
      <c r="I80" s="1">
        <v>43768</v>
      </c>
      <c r="J80">
        <v>980</v>
      </c>
      <c r="K80">
        <v>3551</v>
      </c>
      <c r="L80" t="s">
        <v>17</v>
      </c>
      <c r="M80" t="s">
        <v>482</v>
      </c>
      <c r="N80" t="s">
        <v>20</v>
      </c>
      <c r="O80" t="s">
        <v>20</v>
      </c>
    </row>
    <row r="81" spans="1:15" x14ac:dyDescent="0.25">
      <c r="A81" t="str">
        <f t="shared" si="4"/>
        <v xml:space="preserve">  08459-6001</v>
      </c>
      <c r="B81" t="s">
        <v>473</v>
      </c>
      <c r="C81">
        <v>1910</v>
      </c>
      <c r="D81" t="str">
        <f>"JE"</f>
        <v>JE</v>
      </c>
      <c r="E81">
        <v>70877</v>
      </c>
      <c r="F81" s="3">
        <v>0</v>
      </c>
      <c r="G81" s="3">
        <v>27082.240000000002</v>
      </c>
      <c r="H81">
        <v>0</v>
      </c>
      <c r="I81" s="1">
        <v>43768</v>
      </c>
      <c r="J81" t="s">
        <v>427</v>
      </c>
      <c r="K81" t="s">
        <v>49</v>
      </c>
      <c r="L81" t="s">
        <v>428</v>
      </c>
      <c r="M81" t="s">
        <v>95</v>
      </c>
      <c r="N81" t="s">
        <v>20</v>
      </c>
      <c r="O81" t="s">
        <v>20</v>
      </c>
    </row>
    <row r="82" spans="1:15" x14ac:dyDescent="0.25">
      <c r="A82" t="str">
        <f t="shared" si="4"/>
        <v xml:space="preserve">  08459-6001</v>
      </c>
      <c r="B82" t="s">
        <v>473</v>
      </c>
      <c r="C82">
        <v>1910</v>
      </c>
      <c r="D82" t="str">
        <f>"JE"</f>
        <v>JE</v>
      </c>
      <c r="E82">
        <v>70878</v>
      </c>
      <c r="F82" s="3">
        <v>86190.51</v>
      </c>
      <c r="G82" s="3">
        <v>0</v>
      </c>
      <c r="H82">
        <v>0</v>
      </c>
      <c r="I82" s="1">
        <v>43768</v>
      </c>
      <c r="J82" t="s">
        <v>67</v>
      </c>
      <c r="K82" t="s">
        <v>49</v>
      </c>
      <c r="L82" t="s">
        <v>391</v>
      </c>
      <c r="M82" t="s">
        <v>429</v>
      </c>
      <c r="N82" t="s">
        <v>20</v>
      </c>
      <c r="O82" t="s">
        <v>20</v>
      </c>
    </row>
    <row r="83" spans="1:15" x14ac:dyDescent="0.25">
      <c r="A83" t="str">
        <f t="shared" si="4"/>
        <v xml:space="preserve">  08459-6001</v>
      </c>
      <c r="B83" t="s">
        <v>473</v>
      </c>
      <c r="C83">
        <v>1911</v>
      </c>
      <c r="D83" t="str">
        <f t="shared" ref="D83:D104" si="6">"CD"</f>
        <v>CD</v>
      </c>
      <c r="E83">
        <v>71330</v>
      </c>
      <c r="F83" s="3">
        <v>5221.29</v>
      </c>
      <c r="G83" s="3">
        <v>0</v>
      </c>
      <c r="H83">
        <v>0</v>
      </c>
      <c r="I83" s="1">
        <v>43794</v>
      </c>
      <c r="J83">
        <v>981</v>
      </c>
      <c r="K83">
        <v>3551</v>
      </c>
      <c r="L83" t="s">
        <v>17</v>
      </c>
      <c r="M83" t="s">
        <v>163</v>
      </c>
      <c r="N83" t="s">
        <v>483</v>
      </c>
      <c r="O83" t="s">
        <v>20</v>
      </c>
    </row>
    <row r="84" spans="1:15" x14ac:dyDescent="0.25">
      <c r="A84" t="str">
        <f t="shared" si="4"/>
        <v xml:space="preserve">  08459-6001</v>
      </c>
      <c r="B84" t="s">
        <v>473</v>
      </c>
      <c r="C84">
        <v>1912</v>
      </c>
      <c r="D84" t="str">
        <f t="shared" si="6"/>
        <v>CD</v>
      </c>
      <c r="E84">
        <v>71622</v>
      </c>
      <c r="F84" s="3">
        <v>34486.74</v>
      </c>
      <c r="G84" s="3">
        <v>0</v>
      </c>
      <c r="H84">
        <v>0</v>
      </c>
      <c r="I84" s="1">
        <v>43811</v>
      </c>
      <c r="J84">
        <v>982</v>
      </c>
      <c r="K84">
        <v>3551</v>
      </c>
      <c r="L84" t="s">
        <v>17</v>
      </c>
      <c r="M84" t="s">
        <v>484</v>
      </c>
      <c r="N84" t="s">
        <v>483</v>
      </c>
      <c r="O84" t="s">
        <v>20</v>
      </c>
    </row>
    <row r="85" spans="1:15" x14ac:dyDescent="0.25">
      <c r="A85" t="str">
        <f t="shared" si="4"/>
        <v xml:space="preserve">  08459-6001</v>
      </c>
      <c r="B85" t="s">
        <v>473</v>
      </c>
      <c r="C85">
        <v>2001</v>
      </c>
      <c r="D85" t="str">
        <f t="shared" si="6"/>
        <v>CD</v>
      </c>
      <c r="E85">
        <v>71936</v>
      </c>
      <c r="F85" s="3">
        <v>23968.94</v>
      </c>
      <c r="G85" s="3">
        <v>0</v>
      </c>
      <c r="H85">
        <v>0</v>
      </c>
      <c r="I85" s="1">
        <v>43837</v>
      </c>
      <c r="J85">
        <v>983</v>
      </c>
      <c r="K85">
        <v>3551</v>
      </c>
      <c r="L85" t="s">
        <v>17</v>
      </c>
      <c r="M85" t="s">
        <v>485</v>
      </c>
      <c r="N85" t="s">
        <v>20</v>
      </c>
      <c r="O85" t="s">
        <v>20</v>
      </c>
    </row>
    <row r="86" spans="1:15" x14ac:dyDescent="0.25">
      <c r="A86" t="str">
        <f t="shared" si="4"/>
        <v xml:space="preserve">  08459-6001</v>
      </c>
      <c r="B86" t="s">
        <v>473</v>
      </c>
      <c r="C86">
        <v>2002</v>
      </c>
      <c r="D86" t="str">
        <f t="shared" si="6"/>
        <v>CD</v>
      </c>
      <c r="E86">
        <v>72502</v>
      </c>
      <c r="F86" s="3">
        <v>11665</v>
      </c>
      <c r="G86" s="3">
        <v>0</v>
      </c>
      <c r="H86">
        <v>0</v>
      </c>
      <c r="I86" s="1">
        <v>43874</v>
      </c>
      <c r="J86">
        <v>989</v>
      </c>
      <c r="K86">
        <v>3551</v>
      </c>
      <c r="L86" t="s">
        <v>17</v>
      </c>
      <c r="M86" t="s">
        <v>170</v>
      </c>
      <c r="N86" t="s">
        <v>486</v>
      </c>
      <c r="O86" t="s">
        <v>20</v>
      </c>
    </row>
    <row r="87" spans="1:15" x14ac:dyDescent="0.25">
      <c r="A87" t="str">
        <f t="shared" si="4"/>
        <v xml:space="preserve">  08459-6001</v>
      </c>
      <c r="B87" t="s">
        <v>473</v>
      </c>
      <c r="C87">
        <v>2003</v>
      </c>
      <c r="D87" t="str">
        <f t="shared" si="6"/>
        <v>CD</v>
      </c>
      <c r="E87">
        <v>72884</v>
      </c>
      <c r="F87" s="3">
        <v>5154.8599999999997</v>
      </c>
      <c r="G87" s="3">
        <v>0</v>
      </c>
      <c r="H87">
        <v>0</v>
      </c>
      <c r="I87" s="1">
        <v>43899</v>
      </c>
      <c r="J87">
        <v>990</v>
      </c>
      <c r="K87">
        <v>3551</v>
      </c>
      <c r="L87" t="s">
        <v>17</v>
      </c>
      <c r="M87" t="s">
        <v>487</v>
      </c>
      <c r="N87" t="s">
        <v>20</v>
      </c>
      <c r="O87" t="s">
        <v>20</v>
      </c>
    </row>
    <row r="88" spans="1:15" x14ac:dyDescent="0.25">
      <c r="A88" t="str">
        <f t="shared" si="4"/>
        <v xml:space="preserve">  08459-6001</v>
      </c>
      <c r="B88" t="s">
        <v>473</v>
      </c>
      <c r="C88">
        <v>2003</v>
      </c>
      <c r="D88" t="str">
        <f t="shared" si="6"/>
        <v>CD</v>
      </c>
      <c r="E88">
        <v>72999</v>
      </c>
      <c r="F88" s="3">
        <v>5090.66</v>
      </c>
      <c r="G88" s="3">
        <v>0</v>
      </c>
      <c r="H88">
        <v>0</v>
      </c>
      <c r="I88" s="1">
        <v>43909</v>
      </c>
      <c r="J88">
        <v>992</v>
      </c>
      <c r="K88">
        <v>3551</v>
      </c>
      <c r="L88" t="s">
        <v>17</v>
      </c>
      <c r="M88" t="s">
        <v>488</v>
      </c>
      <c r="N88" t="s">
        <v>20</v>
      </c>
      <c r="O88" t="s">
        <v>20</v>
      </c>
    </row>
    <row r="89" spans="1:15" x14ac:dyDescent="0.25">
      <c r="A89" t="str">
        <f t="shared" si="4"/>
        <v xml:space="preserve">  08459-6001</v>
      </c>
      <c r="B89" t="s">
        <v>473</v>
      </c>
      <c r="C89">
        <v>2005</v>
      </c>
      <c r="D89" t="str">
        <f t="shared" si="6"/>
        <v>CD</v>
      </c>
      <c r="E89">
        <v>73732</v>
      </c>
      <c r="F89" s="3">
        <v>21683.82</v>
      </c>
      <c r="G89" s="3">
        <v>0</v>
      </c>
      <c r="H89">
        <v>0</v>
      </c>
      <c r="I89" s="1">
        <v>43965</v>
      </c>
      <c r="J89">
        <v>996</v>
      </c>
      <c r="K89">
        <v>3551</v>
      </c>
      <c r="L89" t="s">
        <v>17</v>
      </c>
      <c r="M89" t="s">
        <v>489</v>
      </c>
      <c r="N89" t="s">
        <v>20</v>
      </c>
      <c r="O89" t="s">
        <v>20</v>
      </c>
    </row>
    <row r="90" spans="1:15" x14ac:dyDescent="0.25">
      <c r="A90" t="str">
        <f t="shared" si="4"/>
        <v xml:space="preserve">  08459-6001</v>
      </c>
      <c r="B90" t="s">
        <v>473</v>
      </c>
      <c r="C90">
        <v>2006</v>
      </c>
      <c r="D90" t="str">
        <f t="shared" si="6"/>
        <v>CD</v>
      </c>
      <c r="E90">
        <v>74057</v>
      </c>
      <c r="F90" s="3">
        <v>5302.5</v>
      </c>
      <c r="G90" s="3">
        <v>0</v>
      </c>
      <c r="H90">
        <v>0</v>
      </c>
      <c r="I90" s="1">
        <v>43986</v>
      </c>
      <c r="J90">
        <v>1003</v>
      </c>
      <c r="K90">
        <v>3551</v>
      </c>
      <c r="L90" t="s">
        <v>17</v>
      </c>
      <c r="M90" t="s">
        <v>490</v>
      </c>
      <c r="N90" t="s">
        <v>20</v>
      </c>
      <c r="O90" t="s">
        <v>20</v>
      </c>
    </row>
    <row r="91" spans="1:15" x14ac:dyDescent="0.25">
      <c r="A91" t="str">
        <f t="shared" si="4"/>
        <v xml:space="preserve">  08459-6001</v>
      </c>
      <c r="B91" t="s">
        <v>473</v>
      </c>
      <c r="C91">
        <v>2007</v>
      </c>
      <c r="D91" t="str">
        <f t="shared" si="6"/>
        <v>CD</v>
      </c>
      <c r="E91">
        <v>74444</v>
      </c>
      <c r="F91" s="3">
        <v>9247.5</v>
      </c>
      <c r="G91" s="3">
        <v>0</v>
      </c>
      <c r="H91">
        <v>0</v>
      </c>
      <c r="I91" s="1">
        <v>44014</v>
      </c>
      <c r="J91">
        <v>1007</v>
      </c>
      <c r="K91">
        <v>3551</v>
      </c>
      <c r="L91" t="s">
        <v>17</v>
      </c>
      <c r="M91" t="s">
        <v>52</v>
      </c>
      <c r="N91" t="s">
        <v>491</v>
      </c>
      <c r="O91" t="s">
        <v>20</v>
      </c>
    </row>
    <row r="92" spans="1:15" x14ac:dyDescent="0.25">
      <c r="A92" t="str">
        <f t="shared" si="4"/>
        <v xml:space="preserve">  08459-6001</v>
      </c>
      <c r="B92" t="s">
        <v>473</v>
      </c>
      <c r="C92">
        <v>2007</v>
      </c>
      <c r="D92" t="str">
        <f t="shared" si="6"/>
        <v>CD</v>
      </c>
      <c r="E92">
        <v>74858</v>
      </c>
      <c r="F92" s="3">
        <v>36565</v>
      </c>
      <c r="G92" s="3">
        <v>0</v>
      </c>
      <c r="H92">
        <v>0</v>
      </c>
      <c r="I92" s="1">
        <v>44042</v>
      </c>
      <c r="J92">
        <v>1011</v>
      </c>
      <c r="K92">
        <v>3551</v>
      </c>
      <c r="L92" t="s">
        <v>17</v>
      </c>
      <c r="M92" t="s">
        <v>492</v>
      </c>
      <c r="N92" t="s">
        <v>20</v>
      </c>
      <c r="O92" t="s">
        <v>20</v>
      </c>
    </row>
    <row r="93" spans="1:15" x14ac:dyDescent="0.25">
      <c r="A93" t="str">
        <f t="shared" si="4"/>
        <v xml:space="preserve">  08459-6001</v>
      </c>
      <c r="B93" t="s">
        <v>473</v>
      </c>
      <c r="C93">
        <v>2009</v>
      </c>
      <c r="D93" t="str">
        <f t="shared" si="6"/>
        <v>CD</v>
      </c>
      <c r="E93">
        <v>75490</v>
      </c>
      <c r="F93" s="3">
        <v>60966.03</v>
      </c>
      <c r="G93" s="3">
        <v>0</v>
      </c>
      <c r="H93">
        <v>0</v>
      </c>
      <c r="I93" s="1">
        <v>44084</v>
      </c>
      <c r="J93">
        <v>1013</v>
      </c>
      <c r="K93">
        <v>3551</v>
      </c>
      <c r="L93" t="s">
        <v>17</v>
      </c>
      <c r="M93" t="s">
        <v>493</v>
      </c>
      <c r="N93" t="s">
        <v>483</v>
      </c>
      <c r="O93" t="s">
        <v>20</v>
      </c>
    </row>
    <row r="94" spans="1:15" x14ac:dyDescent="0.25">
      <c r="A94" t="str">
        <f t="shared" si="4"/>
        <v xml:space="preserve">  08459-6001</v>
      </c>
      <c r="B94" t="s">
        <v>473</v>
      </c>
      <c r="C94">
        <v>2010</v>
      </c>
      <c r="D94" t="str">
        <f t="shared" si="6"/>
        <v>CD</v>
      </c>
      <c r="E94">
        <v>75798</v>
      </c>
      <c r="F94" s="3">
        <v>5000</v>
      </c>
      <c r="G94" s="3">
        <v>0</v>
      </c>
      <c r="H94">
        <v>0</v>
      </c>
      <c r="I94" s="1">
        <v>44105</v>
      </c>
      <c r="J94">
        <v>1017</v>
      </c>
      <c r="K94">
        <v>3551</v>
      </c>
      <c r="L94" t="s">
        <v>17</v>
      </c>
      <c r="M94" t="s">
        <v>494</v>
      </c>
      <c r="N94" t="s">
        <v>20</v>
      </c>
      <c r="O94" t="s">
        <v>20</v>
      </c>
    </row>
    <row r="95" spans="1:15" x14ac:dyDescent="0.25">
      <c r="A95" t="str">
        <f t="shared" si="4"/>
        <v xml:space="preserve">  08459-6001</v>
      </c>
      <c r="B95" t="s">
        <v>473</v>
      </c>
      <c r="C95">
        <v>2011</v>
      </c>
      <c r="D95" t="str">
        <f t="shared" si="6"/>
        <v>CD</v>
      </c>
      <c r="E95">
        <v>76217</v>
      </c>
      <c r="F95" s="3">
        <v>13126.68</v>
      </c>
      <c r="G95" s="3">
        <v>0</v>
      </c>
      <c r="H95">
        <v>0</v>
      </c>
      <c r="I95" s="1">
        <v>44140</v>
      </c>
      <c r="J95">
        <v>1019</v>
      </c>
      <c r="K95">
        <v>3551</v>
      </c>
      <c r="L95" t="s">
        <v>17</v>
      </c>
      <c r="M95" t="s">
        <v>495</v>
      </c>
      <c r="N95" t="s">
        <v>20</v>
      </c>
      <c r="O95" t="s">
        <v>20</v>
      </c>
    </row>
    <row r="96" spans="1:15" x14ac:dyDescent="0.25">
      <c r="A96" t="str">
        <f t="shared" si="4"/>
        <v xml:space="preserve">  08459-6001</v>
      </c>
      <c r="B96" t="s">
        <v>473</v>
      </c>
      <c r="C96">
        <v>2012</v>
      </c>
      <c r="D96" t="str">
        <f t="shared" si="6"/>
        <v>CD</v>
      </c>
      <c r="E96">
        <v>76676</v>
      </c>
      <c r="F96" s="3">
        <v>18777.89</v>
      </c>
      <c r="G96" s="3">
        <v>0</v>
      </c>
      <c r="H96">
        <v>0</v>
      </c>
      <c r="I96" s="1">
        <v>44175</v>
      </c>
      <c r="J96">
        <v>1022</v>
      </c>
      <c r="K96">
        <v>3551</v>
      </c>
      <c r="L96" t="s">
        <v>17</v>
      </c>
      <c r="M96" t="s">
        <v>235</v>
      </c>
      <c r="N96" t="s">
        <v>496</v>
      </c>
      <c r="O96" t="s">
        <v>20</v>
      </c>
    </row>
    <row r="97" spans="1:15" x14ac:dyDescent="0.25">
      <c r="A97" t="str">
        <f t="shared" si="4"/>
        <v xml:space="preserve">  08459-6001</v>
      </c>
      <c r="B97" t="s">
        <v>473</v>
      </c>
      <c r="C97">
        <v>2101</v>
      </c>
      <c r="D97" t="str">
        <f t="shared" si="6"/>
        <v>CD</v>
      </c>
      <c r="E97">
        <v>77059</v>
      </c>
      <c r="F97" s="3">
        <v>11582.5</v>
      </c>
      <c r="G97" s="3">
        <v>0</v>
      </c>
      <c r="H97">
        <v>0</v>
      </c>
      <c r="I97" s="1">
        <v>44207</v>
      </c>
      <c r="J97">
        <v>1025</v>
      </c>
      <c r="K97">
        <v>3551</v>
      </c>
      <c r="L97" t="s">
        <v>17</v>
      </c>
      <c r="M97" t="s">
        <v>239</v>
      </c>
      <c r="N97" t="s">
        <v>483</v>
      </c>
      <c r="O97" t="s">
        <v>20</v>
      </c>
    </row>
    <row r="98" spans="1:15" x14ac:dyDescent="0.25">
      <c r="A98" t="str">
        <f t="shared" si="4"/>
        <v xml:space="preserve">  08459-6001</v>
      </c>
      <c r="B98" t="s">
        <v>473</v>
      </c>
      <c r="C98">
        <v>2101</v>
      </c>
      <c r="D98" t="str">
        <f t="shared" si="6"/>
        <v>CD</v>
      </c>
      <c r="E98">
        <v>77264</v>
      </c>
      <c r="F98" s="3">
        <v>8317.5</v>
      </c>
      <c r="G98" s="3">
        <v>0</v>
      </c>
      <c r="H98">
        <v>0</v>
      </c>
      <c r="I98" s="1">
        <v>44225</v>
      </c>
      <c r="J98">
        <v>1027</v>
      </c>
      <c r="K98">
        <v>3551</v>
      </c>
      <c r="L98" t="s">
        <v>17</v>
      </c>
      <c r="M98" t="s">
        <v>497</v>
      </c>
      <c r="N98" t="s">
        <v>34</v>
      </c>
      <c r="O98" t="s">
        <v>20</v>
      </c>
    </row>
    <row r="99" spans="1:15" x14ac:dyDescent="0.25">
      <c r="A99" t="str">
        <f t="shared" si="4"/>
        <v xml:space="preserve">  08459-6001</v>
      </c>
      <c r="B99" t="s">
        <v>473</v>
      </c>
      <c r="C99">
        <v>2102</v>
      </c>
      <c r="D99" t="str">
        <f t="shared" si="6"/>
        <v>CD</v>
      </c>
      <c r="E99">
        <v>77571</v>
      </c>
      <c r="F99" s="3">
        <v>7807.5</v>
      </c>
      <c r="G99" s="3">
        <v>0</v>
      </c>
      <c r="H99">
        <v>0</v>
      </c>
      <c r="I99" s="1">
        <v>44253</v>
      </c>
      <c r="J99">
        <v>1031</v>
      </c>
      <c r="K99">
        <v>3551</v>
      </c>
      <c r="L99" t="s">
        <v>17</v>
      </c>
      <c r="M99" t="s">
        <v>498</v>
      </c>
      <c r="N99" t="s">
        <v>491</v>
      </c>
      <c r="O99" t="s">
        <v>20</v>
      </c>
    </row>
    <row r="100" spans="1:15" x14ac:dyDescent="0.25">
      <c r="A100" t="str">
        <f t="shared" si="4"/>
        <v xml:space="preserve">  08459-6001</v>
      </c>
      <c r="B100" t="s">
        <v>473</v>
      </c>
      <c r="C100">
        <v>2104</v>
      </c>
      <c r="D100" t="str">
        <f t="shared" si="6"/>
        <v>CD</v>
      </c>
      <c r="E100">
        <v>78224</v>
      </c>
      <c r="F100" s="3">
        <v>7122.15</v>
      </c>
      <c r="G100" s="3">
        <v>0</v>
      </c>
      <c r="H100">
        <v>0</v>
      </c>
      <c r="I100" s="1">
        <v>44300</v>
      </c>
      <c r="J100">
        <v>1035</v>
      </c>
      <c r="K100">
        <v>3551</v>
      </c>
      <c r="L100" t="s">
        <v>17</v>
      </c>
      <c r="M100" t="s">
        <v>499</v>
      </c>
      <c r="N100" t="s">
        <v>20</v>
      </c>
      <c r="O100" t="s">
        <v>20</v>
      </c>
    </row>
    <row r="101" spans="1:15" x14ac:dyDescent="0.25">
      <c r="A101" t="str">
        <f t="shared" si="4"/>
        <v xml:space="preserve">  08459-6001</v>
      </c>
      <c r="B101" t="s">
        <v>473</v>
      </c>
      <c r="C101">
        <v>2105</v>
      </c>
      <c r="D101" t="str">
        <f t="shared" si="6"/>
        <v>CD</v>
      </c>
      <c r="E101">
        <v>78797</v>
      </c>
      <c r="F101" s="3">
        <v>13509.87</v>
      </c>
      <c r="G101" s="3">
        <v>0</v>
      </c>
      <c r="H101">
        <v>0</v>
      </c>
      <c r="I101" s="1">
        <v>44341</v>
      </c>
      <c r="J101">
        <v>1040</v>
      </c>
      <c r="K101">
        <v>3551</v>
      </c>
      <c r="L101" t="s">
        <v>17</v>
      </c>
      <c r="M101" t="s">
        <v>500</v>
      </c>
      <c r="N101" t="s">
        <v>20</v>
      </c>
      <c r="O101" t="s">
        <v>20</v>
      </c>
    </row>
    <row r="102" spans="1:15" x14ac:dyDescent="0.25">
      <c r="A102" t="str">
        <f t="shared" si="4"/>
        <v xml:space="preserve">  08459-6001</v>
      </c>
      <c r="B102" t="s">
        <v>473</v>
      </c>
      <c r="C102">
        <v>2106</v>
      </c>
      <c r="D102" t="str">
        <f t="shared" si="6"/>
        <v>CD</v>
      </c>
      <c r="E102">
        <v>79082</v>
      </c>
      <c r="F102" s="3">
        <v>14329.75</v>
      </c>
      <c r="G102" s="3">
        <v>0</v>
      </c>
      <c r="H102">
        <v>0</v>
      </c>
      <c r="I102" s="1">
        <v>44357</v>
      </c>
      <c r="J102">
        <v>1043</v>
      </c>
      <c r="K102">
        <v>3551</v>
      </c>
      <c r="L102" t="s">
        <v>17</v>
      </c>
      <c r="M102" t="s">
        <v>501</v>
      </c>
      <c r="N102" t="s">
        <v>20</v>
      </c>
      <c r="O102" t="s">
        <v>20</v>
      </c>
    </row>
    <row r="103" spans="1:15" x14ac:dyDescent="0.25">
      <c r="A103" t="str">
        <f t="shared" si="4"/>
        <v xml:space="preserve">  08459-6001</v>
      </c>
      <c r="B103" t="s">
        <v>473</v>
      </c>
      <c r="C103">
        <v>2106</v>
      </c>
      <c r="D103" t="str">
        <f t="shared" si="6"/>
        <v>CD</v>
      </c>
      <c r="E103">
        <v>79350</v>
      </c>
      <c r="F103">
        <v>5726.05</v>
      </c>
      <c r="G103">
        <v>0</v>
      </c>
      <c r="H103">
        <v>0</v>
      </c>
      <c r="I103" s="1">
        <v>44377</v>
      </c>
      <c r="J103">
        <v>1046</v>
      </c>
      <c r="K103">
        <v>3551</v>
      </c>
      <c r="L103" t="s">
        <v>17</v>
      </c>
      <c r="M103" t="s">
        <v>1271</v>
      </c>
      <c r="N103" t="s">
        <v>20</v>
      </c>
      <c r="O103" t="s">
        <v>20</v>
      </c>
    </row>
    <row r="104" spans="1:15" x14ac:dyDescent="0.25">
      <c r="A104" t="str">
        <f t="shared" si="4"/>
        <v xml:space="preserve">  08459-6001</v>
      </c>
      <c r="B104" t="s">
        <v>473</v>
      </c>
      <c r="C104">
        <v>2108</v>
      </c>
      <c r="D104" t="str">
        <f t="shared" si="6"/>
        <v>CD</v>
      </c>
      <c r="E104">
        <v>79868</v>
      </c>
      <c r="F104">
        <v>5228.08</v>
      </c>
      <c r="G104">
        <v>0</v>
      </c>
      <c r="H104">
        <v>0</v>
      </c>
      <c r="I104" s="1">
        <v>44414</v>
      </c>
      <c r="J104">
        <v>1049</v>
      </c>
      <c r="K104">
        <v>3551</v>
      </c>
      <c r="L104" t="s">
        <v>17</v>
      </c>
      <c r="M104" t="s">
        <v>1272</v>
      </c>
      <c r="N104" t="s">
        <v>1273</v>
      </c>
      <c r="O104" t="s">
        <v>20</v>
      </c>
    </row>
    <row r="105" spans="1:15" x14ac:dyDescent="0.25">
      <c r="A105" t="s">
        <v>472</v>
      </c>
      <c r="B105" t="s">
        <v>473</v>
      </c>
      <c r="C105">
        <v>2109</v>
      </c>
      <c r="D105" t="s">
        <v>1317</v>
      </c>
      <c r="E105">
        <v>80255</v>
      </c>
      <c r="F105">
        <v>3206.96</v>
      </c>
      <c r="G105">
        <v>0</v>
      </c>
      <c r="H105">
        <v>0</v>
      </c>
      <c r="I105" s="1">
        <v>44441</v>
      </c>
      <c r="J105">
        <v>1051</v>
      </c>
      <c r="K105">
        <v>3551</v>
      </c>
      <c r="L105" t="s">
        <v>17</v>
      </c>
      <c r="M105" t="s">
        <v>1320</v>
      </c>
      <c r="N105" t="s">
        <v>1321</v>
      </c>
      <c r="O105" t="s">
        <v>20</v>
      </c>
    </row>
    <row r="106" spans="1:15" x14ac:dyDescent="0.25">
      <c r="A106" t="s">
        <v>472</v>
      </c>
      <c r="B106" t="s">
        <v>473</v>
      </c>
      <c r="C106">
        <v>2109</v>
      </c>
      <c r="D106" t="s">
        <v>1317</v>
      </c>
      <c r="E106">
        <v>80584</v>
      </c>
      <c r="F106">
        <v>12890.76</v>
      </c>
      <c r="G106">
        <v>0</v>
      </c>
      <c r="H106">
        <v>0</v>
      </c>
      <c r="I106" s="1">
        <v>44468</v>
      </c>
      <c r="J106">
        <v>1055</v>
      </c>
      <c r="K106">
        <v>3551</v>
      </c>
      <c r="L106" t="s">
        <v>17</v>
      </c>
      <c r="M106" t="s">
        <v>1322</v>
      </c>
      <c r="N106" t="s">
        <v>1323</v>
      </c>
      <c r="O106" t="s">
        <v>20</v>
      </c>
    </row>
    <row r="107" spans="1:15" x14ac:dyDescent="0.25">
      <c r="A107" t="s">
        <v>472</v>
      </c>
      <c r="B107" t="s">
        <v>473</v>
      </c>
      <c r="C107">
        <v>2110</v>
      </c>
      <c r="D107" t="s">
        <v>1317</v>
      </c>
      <c r="E107">
        <v>80961</v>
      </c>
      <c r="F107">
        <v>29266.46</v>
      </c>
      <c r="G107">
        <v>0</v>
      </c>
      <c r="H107">
        <v>0</v>
      </c>
      <c r="I107" s="1">
        <v>44497</v>
      </c>
      <c r="J107">
        <v>1057</v>
      </c>
      <c r="K107">
        <v>3551</v>
      </c>
      <c r="L107" t="s">
        <v>17</v>
      </c>
      <c r="M107" t="s">
        <v>1348</v>
      </c>
      <c r="N107" t="s">
        <v>1321</v>
      </c>
      <c r="O107" t="s">
        <v>20</v>
      </c>
    </row>
    <row r="108" spans="1:15" x14ac:dyDescent="0.25">
      <c r="A108" t="s">
        <v>472</v>
      </c>
      <c r="B108" t="s">
        <v>473</v>
      </c>
      <c r="C108">
        <v>2112</v>
      </c>
      <c r="D108" t="s">
        <v>1317</v>
      </c>
      <c r="E108">
        <v>81383</v>
      </c>
      <c r="F108">
        <v>2106.4</v>
      </c>
      <c r="G108">
        <v>0</v>
      </c>
      <c r="H108">
        <v>0</v>
      </c>
      <c r="I108" s="1">
        <v>44531</v>
      </c>
      <c r="J108">
        <v>1059</v>
      </c>
      <c r="K108">
        <v>3551</v>
      </c>
      <c r="L108" t="s">
        <v>17</v>
      </c>
      <c r="M108" t="s">
        <v>1349</v>
      </c>
      <c r="N108" t="s">
        <v>20</v>
      </c>
      <c r="O108" t="s">
        <v>20</v>
      </c>
    </row>
    <row r="109" spans="1:15" x14ac:dyDescent="0.25">
      <c r="A109" t="s">
        <v>502</v>
      </c>
      <c r="B109" t="s">
        <v>15</v>
      </c>
      <c r="H109">
        <v>0</v>
      </c>
    </row>
    <row r="110" spans="1:15" x14ac:dyDescent="0.25">
      <c r="A110" t="str">
        <f t="shared" ref="A110:A148" si="7">"  08459-6003"</f>
        <v xml:space="preserve">  08459-6003</v>
      </c>
      <c r="B110" t="s">
        <v>503</v>
      </c>
      <c r="C110">
        <v>1708</v>
      </c>
      <c r="D110" t="str">
        <f t="shared" ref="D110:D125" si="8">"CD"</f>
        <v>CD</v>
      </c>
      <c r="E110">
        <v>59628</v>
      </c>
      <c r="F110" s="45">
        <v>209866.55</v>
      </c>
      <c r="G110" s="3">
        <v>0</v>
      </c>
      <c r="H110">
        <v>0</v>
      </c>
      <c r="I110" s="1">
        <v>42972</v>
      </c>
      <c r="J110">
        <v>900</v>
      </c>
      <c r="K110">
        <v>428</v>
      </c>
      <c r="L110" t="s">
        <v>386</v>
      </c>
      <c r="M110" t="s">
        <v>387</v>
      </c>
      <c r="N110" t="s">
        <v>20</v>
      </c>
      <c r="O110" t="s">
        <v>20</v>
      </c>
    </row>
    <row r="111" spans="1:15" x14ac:dyDescent="0.25">
      <c r="A111" t="str">
        <f t="shared" si="7"/>
        <v xml:space="preserve">  08459-6003</v>
      </c>
      <c r="B111" t="s">
        <v>503</v>
      </c>
      <c r="C111">
        <v>1708</v>
      </c>
      <c r="D111" t="str">
        <f t="shared" si="8"/>
        <v>CD</v>
      </c>
      <c r="E111">
        <v>59628</v>
      </c>
      <c r="F111" s="3">
        <v>13027.04</v>
      </c>
      <c r="G111" s="3">
        <v>0</v>
      </c>
      <c r="H111">
        <v>0</v>
      </c>
      <c r="I111" s="1">
        <v>42972</v>
      </c>
      <c r="J111">
        <v>901</v>
      </c>
      <c r="K111">
        <v>3551</v>
      </c>
      <c r="L111" t="s">
        <v>17</v>
      </c>
      <c r="M111" t="s">
        <v>504</v>
      </c>
      <c r="N111" t="s">
        <v>34</v>
      </c>
      <c r="O111" t="s">
        <v>20</v>
      </c>
    </row>
    <row r="112" spans="1:15" x14ac:dyDescent="0.25">
      <c r="A112" t="str">
        <f t="shared" si="7"/>
        <v xml:space="preserve">  08459-6003</v>
      </c>
      <c r="B112" t="s">
        <v>503</v>
      </c>
      <c r="C112">
        <v>1709</v>
      </c>
      <c r="D112" t="str">
        <f t="shared" si="8"/>
        <v>CD</v>
      </c>
      <c r="E112">
        <v>60052</v>
      </c>
      <c r="F112" s="3">
        <v>12429.05</v>
      </c>
      <c r="G112" s="3">
        <v>0</v>
      </c>
      <c r="H112">
        <v>0</v>
      </c>
      <c r="I112" s="1">
        <v>42999</v>
      </c>
      <c r="J112">
        <v>905</v>
      </c>
      <c r="K112">
        <v>3551</v>
      </c>
      <c r="L112" t="s">
        <v>17</v>
      </c>
      <c r="M112" t="s">
        <v>505</v>
      </c>
      <c r="N112" t="s">
        <v>20</v>
      </c>
      <c r="O112" t="s">
        <v>20</v>
      </c>
    </row>
    <row r="113" spans="1:15" x14ac:dyDescent="0.25">
      <c r="A113" t="str">
        <f t="shared" si="7"/>
        <v xml:space="preserve">  08459-6003</v>
      </c>
      <c r="B113" t="s">
        <v>503</v>
      </c>
      <c r="C113">
        <v>1710</v>
      </c>
      <c r="D113" t="str">
        <f t="shared" si="8"/>
        <v>CD</v>
      </c>
      <c r="E113">
        <v>60321</v>
      </c>
      <c r="F113" s="3">
        <v>43744.37</v>
      </c>
      <c r="G113" s="3">
        <v>0</v>
      </c>
      <c r="H113">
        <v>0</v>
      </c>
      <c r="I113" s="1">
        <v>43020</v>
      </c>
      <c r="J113">
        <v>908</v>
      </c>
      <c r="K113">
        <v>3551</v>
      </c>
      <c r="L113" t="s">
        <v>17</v>
      </c>
      <c r="M113" t="s">
        <v>506</v>
      </c>
      <c r="N113" t="s">
        <v>507</v>
      </c>
      <c r="O113" t="s">
        <v>20</v>
      </c>
    </row>
    <row r="114" spans="1:15" x14ac:dyDescent="0.25">
      <c r="A114" t="str">
        <f t="shared" si="7"/>
        <v xml:space="preserve">  08459-6003</v>
      </c>
      <c r="B114" t="s">
        <v>503</v>
      </c>
      <c r="C114">
        <v>1711</v>
      </c>
      <c r="D114" t="str">
        <f t="shared" si="8"/>
        <v>CD</v>
      </c>
      <c r="E114">
        <v>60969</v>
      </c>
      <c r="F114" s="3">
        <v>38124.06</v>
      </c>
      <c r="G114" s="3">
        <v>0</v>
      </c>
      <c r="H114">
        <v>0</v>
      </c>
      <c r="I114" s="1">
        <v>43069</v>
      </c>
      <c r="J114">
        <v>913</v>
      </c>
      <c r="K114">
        <v>3551</v>
      </c>
      <c r="L114" t="s">
        <v>17</v>
      </c>
      <c r="M114" t="s">
        <v>508</v>
      </c>
      <c r="N114" t="s">
        <v>20</v>
      </c>
      <c r="O114" t="s">
        <v>20</v>
      </c>
    </row>
    <row r="115" spans="1:15" x14ac:dyDescent="0.25">
      <c r="A115" t="str">
        <f t="shared" si="7"/>
        <v xml:space="preserve">  08459-6003</v>
      </c>
      <c r="B115" t="s">
        <v>503</v>
      </c>
      <c r="C115">
        <v>1712</v>
      </c>
      <c r="D115" t="str">
        <f t="shared" si="8"/>
        <v>CD</v>
      </c>
      <c r="E115">
        <v>61172</v>
      </c>
      <c r="F115" s="3">
        <v>53676.57</v>
      </c>
      <c r="G115" s="3">
        <v>0</v>
      </c>
      <c r="H115">
        <v>0</v>
      </c>
      <c r="I115" s="1">
        <v>43087</v>
      </c>
      <c r="J115">
        <v>914</v>
      </c>
      <c r="K115">
        <v>3551</v>
      </c>
      <c r="L115" t="s">
        <v>17</v>
      </c>
      <c r="M115" t="s">
        <v>509</v>
      </c>
      <c r="N115" t="s">
        <v>30</v>
      </c>
      <c r="O115" t="s">
        <v>20</v>
      </c>
    </row>
    <row r="116" spans="1:15" x14ac:dyDescent="0.25">
      <c r="A116" t="str">
        <f t="shared" si="7"/>
        <v xml:space="preserve">  08459-6003</v>
      </c>
      <c r="B116" t="s">
        <v>503</v>
      </c>
      <c r="C116">
        <v>1801</v>
      </c>
      <c r="D116" t="str">
        <f t="shared" si="8"/>
        <v>CD</v>
      </c>
      <c r="E116">
        <v>61474</v>
      </c>
      <c r="F116" s="3">
        <v>45174.15</v>
      </c>
      <c r="G116" s="3">
        <v>0</v>
      </c>
      <c r="H116">
        <v>0</v>
      </c>
      <c r="I116" s="1">
        <v>43111</v>
      </c>
      <c r="J116">
        <v>915</v>
      </c>
      <c r="K116">
        <v>3551</v>
      </c>
      <c r="L116" t="s">
        <v>17</v>
      </c>
      <c r="M116" t="s">
        <v>510</v>
      </c>
      <c r="N116" t="s">
        <v>20</v>
      </c>
      <c r="O116" t="s">
        <v>20</v>
      </c>
    </row>
    <row r="117" spans="1:15" x14ac:dyDescent="0.25">
      <c r="A117" t="str">
        <f t="shared" si="7"/>
        <v xml:space="preserve">  08459-6003</v>
      </c>
      <c r="B117" t="s">
        <v>503</v>
      </c>
      <c r="C117">
        <v>1801</v>
      </c>
      <c r="D117" t="str">
        <f t="shared" si="8"/>
        <v>CD</v>
      </c>
      <c r="E117">
        <v>61685</v>
      </c>
      <c r="F117" s="3">
        <v>11533.26</v>
      </c>
      <c r="G117" s="3">
        <v>0</v>
      </c>
      <c r="H117">
        <v>0</v>
      </c>
      <c r="I117" s="1">
        <v>43131</v>
      </c>
      <c r="J117">
        <v>916</v>
      </c>
      <c r="K117">
        <v>3551</v>
      </c>
      <c r="L117" t="s">
        <v>17</v>
      </c>
      <c r="M117" t="s">
        <v>511</v>
      </c>
      <c r="N117" t="s">
        <v>20</v>
      </c>
      <c r="O117" t="s">
        <v>20</v>
      </c>
    </row>
    <row r="118" spans="1:15" x14ac:dyDescent="0.25">
      <c r="A118" t="str">
        <f t="shared" si="7"/>
        <v xml:space="preserve">  08459-6003</v>
      </c>
      <c r="B118" t="s">
        <v>503</v>
      </c>
      <c r="C118">
        <v>1803</v>
      </c>
      <c r="D118" t="str">
        <f t="shared" si="8"/>
        <v>CD</v>
      </c>
      <c r="E118">
        <v>62328</v>
      </c>
      <c r="F118" s="3">
        <v>13172.08</v>
      </c>
      <c r="G118" s="3">
        <v>0</v>
      </c>
      <c r="H118">
        <v>0</v>
      </c>
      <c r="I118" s="1">
        <v>43174</v>
      </c>
      <c r="J118">
        <v>919</v>
      </c>
      <c r="K118">
        <v>3551</v>
      </c>
      <c r="L118" t="s">
        <v>17</v>
      </c>
      <c r="M118" t="s">
        <v>512</v>
      </c>
      <c r="N118" t="s">
        <v>30</v>
      </c>
      <c r="O118" t="s">
        <v>20</v>
      </c>
    </row>
    <row r="119" spans="1:15" x14ac:dyDescent="0.25">
      <c r="A119" t="str">
        <f t="shared" si="7"/>
        <v xml:space="preserve">  08459-6003</v>
      </c>
      <c r="B119" t="s">
        <v>503</v>
      </c>
      <c r="C119">
        <v>1804</v>
      </c>
      <c r="D119" t="str">
        <f t="shared" si="8"/>
        <v>CD</v>
      </c>
      <c r="E119">
        <v>62609</v>
      </c>
      <c r="F119" s="3">
        <v>9080.2900000099999</v>
      </c>
      <c r="G119" s="3">
        <v>0</v>
      </c>
      <c r="H119">
        <v>0</v>
      </c>
      <c r="I119" s="1">
        <v>43195</v>
      </c>
      <c r="J119">
        <v>920</v>
      </c>
      <c r="K119">
        <v>3551</v>
      </c>
      <c r="L119" t="s">
        <v>17</v>
      </c>
      <c r="M119" t="s">
        <v>513</v>
      </c>
      <c r="N119" t="s">
        <v>20</v>
      </c>
      <c r="O119" t="s">
        <v>20</v>
      </c>
    </row>
    <row r="120" spans="1:15" x14ac:dyDescent="0.25">
      <c r="A120" t="str">
        <f t="shared" si="7"/>
        <v xml:space="preserve">  08459-6003</v>
      </c>
      <c r="B120" t="s">
        <v>503</v>
      </c>
      <c r="C120">
        <v>1805</v>
      </c>
      <c r="D120" t="str">
        <f t="shared" si="8"/>
        <v>CD</v>
      </c>
      <c r="E120">
        <v>63278</v>
      </c>
      <c r="F120" s="3">
        <v>21350.75</v>
      </c>
      <c r="G120" s="3">
        <v>0</v>
      </c>
      <c r="H120">
        <v>0</v>
      </c>
      <c r="I120" s="1">
        <v>43250</v>
      </c>
      <c r="J120">
        <v>922</v>
      </c>
      <c r="K120">
        <v>3551</v>
      </c>
      <c r="L120" t="s">
        <v>17</v>
      </c>
      <c r="M120" t="s">
        <v>514</v>
      </c>
      <c r="N120" t="s">
        <v>19</v>
      </c>
      <c r="O120" t="s">
        <v>20</v>
      </c>
    </row>
    <row r="121" spans="1:15" x14ac:dyDescent="0.25">
      <c r="A121" t="str">
        <f t="shared" si="7"/>
        <v xml:space="preserve">  08459-6003</v>
      </c>
      <c r="B121" t="s">
        <v>503</v>
      </c>
      <c r="C121">
        <v>1806</v>
      </c>
      <c r="D121" t="str">
        <f t="shared" si="8"/>
        <v>CD</v>
      </c>
      <c r="E121">
        <v>63767</v>
      </c>
      <c r="F121" s="3">
        <v>38505.99</v>
      </c>
      <c r="G121" s="3">
        <v>0</v>
      </c>
      <c r="H121">
        <v>0</v>
      </c>
      <c r="I121" s="1">
        <v>43279</v>
      </c>
      <c r="J121">
        <v>923</v>
      </c>
      <c r="K121">
        <v>3551</v>
      </c>
      <c r="L121" t="s">
        <v>17</v>
      </c>
      <c r="M121" t="s">
        <v>515</v>
      </c>
      <c r="N121" t="s">
        <v>20</v>
      </c>
      <c r="O121" t="s">
        <v>20</v>
      </c>
    </row>
    <row r="122" spans="1:15" x14ac:dyDescent="0.25">
      <c r="A122" t="str">
        <f t="shared" si="7"/>
        <v xml:space="preserve">  08459-6003</v>
      </c>
      <c r="B122" t="s">
        <v>503</v>
      </c>
      <c r="C122">
        <v>1807</v>
      </c>
      <c r="D122" t="str">
        <f t="shared" si="8"/>
        <v>CD</v>
      </c>
      <c r="E122">
        <v>63967</v>
      </c>
      <c r="F122" s="3">
        <v>33079.96</v>
      </c>
      <c r="G122" s="3">
        <v>0</v>
      </c>
      <c r="H122">
        <v>0</v>
      </c>
      <c r="I122" s="1">
        <v>43293</v>
      </c>
      <c r="J122">
        <v>924</v>
      </c>
      <c r="K122">
        <v>3551</v>
      </c>
      <c r="L122" t="s">
        <v>17</v>
      </c>
      <c r="M122" t="s">
        <v>516</v>
      </c>
      <c r="N122" t="s">
        <v>20</v>
      </c>
      <c r="O122" t="s">
        <v>20</v>
      </c>
    </row>
    <row r="123" spans="1:15" x14ac:dyDescent="0.25">
      <c r="A123" t="str">
        <f t="shared" si="7"/>
        <v xml:space="preserve">  08459-6003</v>
      </c>
      <c r="B123" t="s">
        <v>503</v>
      </c>
      <c r="C123">
        <v>1809</v>
      </c>
      <c r="D123" t="str">
        <f t="shared" si="8"/>
        <v>CD</v>
      </c>
      <c r="E123">
        <v>64835</v>
      </c>
      <c r="F123" s="3">
        <v>31842.78</v>
      </c>
      <c r="G123" s="3">
        <v>0</v>
      </c>
      <c r="H123">
        <v>0</v>
      </c>
      <c r="I123" s="1">
        <v>43354</v>
      </c>
      <c r="J123">
        <v>930</v>
      </c>
      <c r="K123">
        <v>3551</v>
      </c>
      <c r="L123" t="s">
        <v>17</v>
      </c>
      <c r="M123" t="s">
        <v>517</v>
      </c>
      <c r="N123" t="s">
        <v>127</v>
      </c>
      <c r="O123" t="s">
        <v>20</v>
      </c>
    </row>
    <row r="124" spans="1:15" x14ac:dyDescent="0.25">
      <c r="A124" t="str">
        <f t="shared" si="7"/>
        <v xml:space="preserve">  08459-6003</v>
      </c>
      <c r="B124" t="s">
        <v>503</v>
      </c>
      <c r="C124">
        <v>1810</v>
      </c>
      <c r="D124" t="str">
        <f t="shared" si="8"/>
        <v>CD</v>
      </c>
      <c r="E124">
        <v>65275</v>
      </c>
      <c r="F124" s="3">
        <v>15308.83</v>
      </c>
      <c r="G124" s="3">
        <v>0</v>
      </c>
      <c r="H124">
        <v>0</v>
      </c>
      <c r="I124" s="1">
        <v>43384</v>
      </c>
      <c r="J124">
        <v>931</v>
      </c>
      <c r="K124">
        <v>3551</v>
      </c>
      <c r="L124" t="s">
        <v>17</v>
      </c>
      <c r="M124" t="s">
        <v>518</v>
      </c>
      <c r="N124" t="s">
        <v>34</v>
      </c>
      <c r="O124" t="s">
        <v>20</v>
      </c>
    </row>
    <row r="125" spans="1:15" x14ac:dyDescent="0.25">
      <c r="A125" t="str">
        <f t="shared" si="7"/>
        <v xml:space="preserve">  08459-6003</v>
      </c>
      <c r="B125" t="s">
        <v>503</v>
      </c>
      <c r="C125">
        <v>1812</v>
      </c>
      <c r="D125" t="str">
        <f t="shared" si="8"/>
        <v>CD</v>
      </c>
      <c r="E125">
        <v>66103</v>
      </c>
      <c r="F125" s="3">
        <v>16062.5</v>
      </c>
      <c r="G125" s="3">
        <v>0</v>
      </c>
      <c r="H125">
        <v>0</v>
      </c>
      <c r="I125" s="1">
        <v>43445</v>
      </c>
      <c r="J125">
        <v>937</v>
      </c>
      <c r="K125">
        <v>3551</v>
      </c>
      <c r="L125" t="s">
        <v>17</v>
      </c>
      <c r="M125" t="s">
        <v>519</v>
      </c>
      <c r="N125" t="s">
        <v>20</v>
      </c>
      <c r="O125" t="s">
        <v>20</v>
      </c>
    </row>
    <row r="126" spans="1:15" x14ac:dyDescent="0.25">
      <c r="A126" t="str">
        <f t="shared" si="7"/>
        <v xml:space="preserve">  08459-6003</v>
      </c>
      <c r="B126" t="s">
        <v>503</v>
      </c>
      <c r="C126">
        <v>1812</v>
      </c>
      <c r="D126" t="str">
        <f>"JE"</f>
        <v>JE</v>
      </c>
      <c r="E126">
        <v>66129</v>
      </c>
      <c r="F126" s="3">
        <v>0</v>
      </c>
      <c r="G126" s="3">
        <v>3984.7</v>
      </c>
      <c r="H126">
        <v>0</v>
      </c>
      <c r="I126" s="1">
        <v>43446</v>
      </c>
      <c r="J126" t="s">
        <v>67</v>
      </c>
      <c r="K126" t="s">
        <v>49</v>
      </c>
      <c r="L126" t="s">
        <v>391</v>
      </c>
      <c r="M126" t="s">
        <v>392</v>
      </c>
      <c r="N126" t="s">
        <v>20</v>
      </c>
      <c r="O126" t="s">
        <v>20</v>
      </c>
    </row>
    <row r="127" spans="1:15" x14ac:dyDescent="0.25">
      <c r="A127" t="str">
        <f t="shared" si="7"/>
        <v xml:space="preserve">  08459-6003</v>
      </c>
      <c r="B127" t="s">
        <v>503</v>
      </c>
      <c r="C127">
        <v>1812</v>
      </c>
      <c r="D127" t="str">
        <f>"JE"</f>
        <v>JE</v>
      </c>
      <c r="E127">
        <v>66129</v>
      </c>
      <c r="F127" s="3">
        <v>0</v>
      </c>
      <c r="G127" s="3">
        <v>27082.240000000002</v>
      </c>
      <c r="H127">
        <v>0</v>
      </c>
      <c r="I127" s="1">
        <v>43446</v>
      </c>
      <c r="J127" t="s">
        <v>67</v>
      </c>
      <c r="K127" t="s">
        <v>49</v>
      </c>
      <c r="L127" t="s">
        <v>391</v>
      </c>
      <c r="M127" t="s">
        <v>392</v>
      </c>
      <c r="N127" t="s">
        <v>20</v>
      </c>
      <c r="O127" t="s">
        <v>20</v>
      </c>
    </row>
    <row r="128" spans="1:15" x14ac:dyDescent="0.25">
      <c r="A128" t="str">
        <f t="shared" si="7"/>
        <v xml:space="preserve">  08459-6003</v>
      </c>
      <c r="B128" t="s">
        <v>503</v>
      </c>
      <c r="C128">
        <v>1812</v>
      </c>
      <c r="D128" t="str">
        <f>"JE"</f>
        <v>JE</v>
      </c>
      <c r="E128">
        <v>66129</v>
      </c>
      <c r="F128" s="3">
        <v>0</v>
      </c>
      <c r="G128" s="3">
        <v>93480</v>
      </c>
      <c r="H128">
        <v>0</v>
      </c>
      <c r="I128" s="1">
        <v>43446</v>
      </c>
      <c r="J128" t="s">
        <v>67</v>
      </c>
      <c r="K128" t="s">
        <v>49</v>
      </c>
      <c r="L128" t="s">
        <v>391</v>
      </c>
      <c r="M128" t="s">
        <v>392</v>
      </c>
      <c r="N128" t="s">
        <v>20</v>
      </c>
      <c r="O128" t="s">
        <v>20</v>
      </c>
    </row>
    <row r="129" spans="1:15" x14ac:dyDescent="0.25">
      <c r="A129" t="str">
        <f t="shared" si="7"/>
        <v xml:space="preserve">  08459-6003</v>
      </c>
      <c r="B129" t="s">
        <v>503</v>
      </c>
      <c r="C129">
        <v>1901</v>
      </c>
      <c r="D129" t="str">
        <f>"CD"</f>
        <v>CD</v>
      </c>
      <c r="E129">
        <v>66452</v>
      </c>
      <c r="F129" s="3">
        <v>2277.5</v>
      </c>
      <c r="G129" s="3">
        <v>0</v>
      </c>
      <c r="H129">
        <v>0</v>
      </c>
      <c r="I129" s="1">
        <v>43475</v>
      </c>
      <c r="J129">
        <v>939</v>
      </c>
      <c r="K129">
        <v>3551</v>
      </c>
      <c r="L129" t="s">
        <v>17</v>
      </c>
      <c r="M129" t="s">
        <v>520</v>
      </c>
      <c r="N129" t="s">
        <v>20</v>
      </c>
      <c r="O129" t="s">
        <v>20</v>
      </c>
    </row>
    <row r="130" spans="1:15" x14ac:dyDescent="0.25">
      <c r="A130" t="str">
        <f t="shared" si="7"/>
        <v xml:space="preserve">  08459-6003</v>
      </c>
      <c r="B130" t="s">
        <v>503</v>
      </c>
      <c r="C130">
        <v>1902</v>
      </c>
      <c r="D130" t="str">
        <f>"CD"</f>
        <v>CD</v>
      </c>
      <c r="E130">
        <v>66997</v>
      </c>
      <c r="F130" s="3">
        <v>13063.97</v>
      </c>
      <c r="G130" s="3">
        <v>0</v>
      </c>
      <c r="H130">
        <v>0</v>
      </c>
      <c r="I130" s="1">
        <v>43521</v>
      </c>
      <c r="J130">
        <v>942</v>
      </c>
      <c r="K130">
        <v>3551</v>
      </c>
      <c r="L130" t="s">
        <v>17</v>
      </c>
      <c r="M130" t="s">
        <v>521</v>
      </c>
      <c r="N130" t="s">
        <v>20</v>
      </c>
      <c r="O130" t="s">
        <v>20</v>
      </c>
    </row>
    <row r="131" spans="1:15" x14ac:dyDescent="0.25">
      <c r="A131" t="str">
        <f t="shared" si="7"/>
        <v xml:space="preserve">  08459-6003</v>
      </c>
      <c r="B131" t="s">
        <v>503</v>
      </c>
      <c r="C131">
        <v>1905</v>
      </c>
      <c r="D131" t="str">
        <f>"CD"</f>
        <v>CD</v>
      </c>
      <c r="E131">
        <v>68391</v>
      </c>
      <c r="F131" s="3">
        <v>2116.38</v>
      </c>
      <c r="G131" s="3">
        <v>0</v>
      </c>
      <c r="H131">
        <v>0</v>
      </c>
      <c r="I131" s="1">
        <v>43608</v>
      </c>
      <c r="J131">
        <v>949</v>
      </c>
      <c r="K131">
        <v>3551</v>
      </c>
      <c r="L131" t="s">
        <v>17</v>
      </c>
      <c r="M131" t="s">
        <v>522</v>
      </c>
      <c r="N131" t="s">
        <v>20</v>
      </c>
      <c r="O131" t="s">
        <v>20</v>
      </c>
    </row>
    <row r="132" spans="1:15" x14ac:dyDescent="0.25">
      <c r="A132" t="str">
        <f t="shared" si="7"/>
        <v xml:space="preserve">  08459-6003</v>
      </c>
      <c r="B132" t="s">
        <v>503</v>
      </c>
      <c r="C132">
        <v>1910</v>
      </c>
      <c r="D132" t="str">
        <f t="shared" ref="D132:D137" si="9">"JE"</f>
        <v>JE</v>
      </c>
      <c r="E132">
        <v>70877</v>
      </c>
      <c r="F132" s="3">
        <v>3984.7</v>
      </c>
      <c r="G132" s="3">
        <v>0</v>
      </c>
      <c r="H132">
        <v>0</v>
      </c>
      <c r="I132" s="1">
        <v>43768</v>
      </c>
      <c r="J132" t="s">
        <v>427</v>
      </c>
      <c r="K132" t="s">
        <v>49</v>
      </c>
      <c r="L132" t="s">
        <v>428</v>
      </c>
      <c r="M132" t="s">
        <v>95</v>
      </c>
      <c r="N132" t="s">
        <v>20</v>
      </c>
      <c r="O132" t="s">
        <v>20</v>
      </c>
    </row>
    <row r="133" spans="1:15" x14ac:dyDescent="0.25">
      <c r="A133" t="str">
        <f t="shared" si="7"/>
        <v xml:space="preserve">  08459-6003</v>
      </c>
      <c r="B133" t="s">
        <v>503</v>
      </c>
      <c r="C133">
        <v>1910</v>
      </c>
      <c r="D133" t="str">
        <f t="shared" si="9"/>
        <v>JE</v>
      </c>
      <c r="E133">
        <v>70877</v>
      </c>
      <c r="F133" s="3">
        <v>27082.240000000002</v>
      </c>
      <c r="G133" s="3">
        <v>0</v>
      </c>
      <c r="H133">
        <v>0</v>
      </c>
      <c r="I133" s="1">
        <v>43768</v>
      </c>
      <c r="J133" t="s">
        <v>427</v>
      </c>
      <c r="K133" t="s">
        <v>49</v>
      </c>
      <c r="L133" t="s">
        <v>428</v>
      </c>
      <c r="M133" t="s">
        <v>95</v>
      </c>
      <c r="N133" t="s">
        <v>20</v>
      </c>
      <c r="O133" t="s">
        <v>20</v>
      </c>
    </row>
    <row r="134" spans="1:15" x14ac:dyDescent="0.25">
      <c r="A134" t="str">
        <f t="shared" si="7"/>
        <v xml:space="preserve">  08459-6003</v>
      </c>
      <c r="B134" t="s">
        <v>503</v>
      </c>
      <c r="C134">
        <v>1910</v>
      </c>
      <c r="D134" t="str">
        <f t="shared" si="9"/>
        <v>JE</v>
      </c>
      <c r="E134">
        <v>70877</v>
      </c>
      <c r="F134" s="3">
        <v>93480</v>
      </c>
      <c r="G134" s="3">
        <v>0</v>
      </c>
      <c r="H134">
        <v>0</v>
      </c>
      <c r="I134" s="1">
        <v>43768</v>
      </c>
      <c r="J134" t="s">
        <v>427</v>
      </c>
      <c r="K134" t="s">
        <v>49</v>
      </c>
      <c r="L134" t="s">
        <v>428</v>
      </c>
      <c r="M134" t="s">
        <v>95</v>
      </c>
      <c r="N134" t="s">
        <v>20</v>
      </c>
      <c r="O134" t="s">
        <v>20</v>
      </c>
    </row>
    <row r="135" spans="1:15" x14ac:dyDescent="0.25">
      <c r="A135" t="str">
        <f t="shared" si="7"/>
        <v xml:space="preserve">  08459-6003</v>
      </c>
      <c r="B135" t="s">
        <v>503</v>
      </c>
      <c r="C135">
        <v>1910</v>
      </c>
      <c r="D135" t="str">
        <f t="shared" si="9"/>
        <v>JE</v>
      </c>
      <c r="E135">
        <v>70878</v>
      </c>
      <c r="F135" s="3">
        <v>0</v>
      </c>
      <c r="G135" s="3">
        <v>5508.19</v>
      </c>
      <c r="H135">
        <v>0</v>
      </c>
      <c r="I135" s="1">
        <v>43768</v>
      </c>
      <c r="J135" t="s">
        <v>67</v>
      </c>
      <c r="K135" t="s">
        <v>49</v>
      </c>
      <c r="L135" t="s">
        <v>391</v>
      </c>
      <c r="M135" t="s">
        <v>429</v>
      </c>
      <c r="N135" t="s">
        <v>20</v>
      </c>
      <c r="O135" t="s">
        <v>20</v>
      </c>
    </row>
    <row r="136" spans="1:15" x14ac:dyDescent="0.25">
      <c r="A136" t="str">
        <f t="shared" si="7"/>
        <v xml:space="preserve">  08459-6003</v>
      </c>
      <c r="B136" t="s">
        <v>503</v>
      </c>
      <c r="C136">
        <v>1910</v>
      </c>
      <c r="D136" t="str">
        <f t="shared" si="9"/>
        <v>JE</v>
      </c>
      <c r="E136">
        <v>70878</v>
      </c>
      <c r="F136" s="3">
        <v>0</v>
      </c>
      <c r="G136" s="3">
        <v>86190.51</v>
      </c>
      <c r="H136">
        <v>0</v>
      </c>
      <c r="I136" s="1">
        <v>43768</v>
      </c>
      <c r="J136" t="s">
        <v>67</v>
      </c>
      <c r="K136" t="s">
        <v>49</v>
      </c>
      <c r="L136" t="s">
        <v>391</v>
      </c>
      <c r="M136" t="s">
        <v>429</v>
      </c>
      <c r="N136" t="s">
        <v>20</v>
      </c>
      <c r="O136" t="s">
        <v>20</v>
      </c>
    </row>
    <row r="137" spans="1:15" x14ac:dyDescent="0.25">
      <c r="A137" t="str">
        <f t="shared" si="7"/>
        <v xml:space="preserve">  08459-6003</v>
      </c>
      <c r="B137" t="s">
        <v>503</v>
      </c>
      <c r="C137">
        <v>1910</v>
      </c>
      <c r="D137" t="str">
        <f t="shared" si="9"/>
        <v>JE</v>
      </c>
      <c r="E137">
        <v>70878</v>
      </c>
      <c r="F137" s="3">
        <v>0</v>
      </c>
      <c r="G137" s="3">
        <v>230235.86</v>
      </c>
      <c r="H137">
        <v>0</v>
      </c>
      <c r="I137" s="1">
        <v>43768</v>
      </c>
      <c r="J137" t="s">
        <v>67</v>
      </c>
      <c r="K137" t="s">
        <v>49</v>
      </c>
      <c r="L137" t="s">
        <v>391</v>
      </c>
      <c r="M137" t="s">
        <v>429</v>
      </c>
      <c r="N137" t="s">
        <v>20</v>
      </c>
      <c r="O137" t="s">
        <v>20</v>
      </c>
    </row>
    <row r="138" spans="1:15" x14ac:dyDescent="0.25">
      <c r="A138" t="str">
        <f t="shared" si="7"/>
        <v xml:space="preserve">  08459-6003</v>
      </c>
      <c r="B138" t="s">
        <v>503</v>
      </c>
      <c r="C138">
        <v>2005</v>
      </c>
      <c r="D138" t="str">
        <f t="shared" ref="D138:D148" si="10">"CD"</f>
        <v>CD</v>
      </c>
      <c r="E138">
        <v>73675</v>
      </c>
      <c r="F138" s="3">
        <v>475.88</v>
      </c>
      <c r="G138" s="3">
        <v>0</v>
      </c>
      <c r="H138">
        <v>0</v>
      </c>
      <c r="I138" s="1">
        <v>43962</v>
      </c>
      <c r="J138">
        <v>995</v>
      </c>
      <c r="K138">
        <v>1349</v>
      </c>
      <c r="L138" t="s">
        <v>40</v>
      </c>
      <c r="M138" t="s">
        <v>523</v>
      </c>
      <c r="N138" t="s">
        <v>20</v>
      </c>
      <c r="O138" t="s">
        <v>20</v>
      </c>
    </row>
    <row r="139" spans="1:15" x14ac:dyDescent="0.25">
      <c r="A139" t="str">
        <f t="shared" si="7"/>
        <v xml:space="preserve">  08459-6003</v>
      </c>
      <c r="B139" t="s">
        <v>503</v>
      </c>
      <c r="C139">
        <v>2005</v>
      </c>
      <c r="D139" t="str">
        <f t="shared" si="10"/>
        <v>CD</v>
      </c>
      <c r="E139">
        <v>73759</v>
      </c>
      <c r="F139" s="3">
        <v>-475.88</v>
      </c>
      <c r="G139" s="3">
        <v>0</v>
      </c>
      <c r="H139">
        <v>0</v>
      </c>
      <c r="I139" s="1">
        <v>43965</v>
      </c>
      <c r="J139">
        <v>995</v>
      </c>
      <c r="K139">
        <v>1349</v>
      </c>
      <c r="L139" t="s">
        <v>40</v>
      </c>
      <c r="M139" t="s">
        <v>524</v>
      </c>
      <c r="N139" t="s">
        <v>20</v>
      </c>
      <c r="O139" t="s">
        <v>20</v>
      </c>
    </row>
    <row r="140" spans="1:15" x14ac:dyDescent="0.25">
      <c r="A140" t="str">
        <f t="shared" si="7"/>
        <v xml:space="preserve">  08459-6003</v>
      </c>
      <c r="B140" t="s">
        <v>503</v>
      </c>
      <c r="C140">
        <v>2006</v>
      </c>
      <c r="D140" t="str">
        <f t="shared" si="10"/>
        <v>CD</v>
      </c>
      <c r="E140">
        <v>74251</v>
      </c>
      <c r="F140" s="45">
        <v>1165.8399999999999</v>
      </c>
      <c r="G140" s="3">
        <v>0</v>
      </c>
      <c r="H140">
        <v>0</v>
      </c>
      <c r="I140" s="1">
        <v>44004</v>
      </c>
      <c r="J140">
        <v>1005</v>
      </c>
      <c r="K140">
        <v>428</v>
      </c>
      <c r="L140" t="s">
        <v>525</v>
      </c>
      <c r="M140" t="s">
        <v>526</v>
      </c>
      <c r="N140" t="s">
        <v>527</v>
      </c>
      <c r="O140" t="s">
        <v>20</v>
      </c>
    </row>
    <row r="141" spans="1:15" x14ac:dyDescent="0.25">
      <c r="A141" t="str">
        <f t="shared" si="7"/>
        <v xml:space="preserve">  08459-6003</v>
      </c>
      <c r="B141" t="s">
        <v>503</v>
      </c>
      <c r="C141">
        <v>2007</v>
      </c>
      <c r="D141" t="str">
        <f t="shared" si="10"/>
        <v>CD</v>
      </c>
      <c r="E141">
        <v>74858</v>
      </c>
      <c r="F141" s="3">
        <v>2638.77</v>
      </c>
      <c r="G141" s="3">
        <v>0</v>
      </c>
      <c r="H141">
        <v>0</v>
      </c>
      <c r="I141" s="1">
        <v>44042</v>
      </c>
      <c r="J141">
        <v>1011</v>
      </c>
      <c r="K141">
        <v>3551</v>
      </c>
      <c r="L141" t="s">
        <v>17</v>
      </c>
      <c r="M141" t="s">
        <v>528</v>
      </c>
      <c r="N141" t="s">
        <v>20</v>
      </c>
      <c r="O141" t="s">
        <v>20</v>
      </c>
    </row>
    <row r="142" spans="1:15" x14ac:dyDescent="0.25">
      <c r="A142" t="str">
        <f t="shared" si="7"/>
        <v xml:space="preserve">  08459-6003</v>
      </c>
      <c r="B142" t="s">
        <v>503</v>
      </c>
      <c r="C142">
        <v>2009</v>
      </c>
      <c r="D142" t="str">
        <f t="shared" si="10"/>
        <v>CD</v>
      </c>
      <c r="E142">
        <v>75490</v>
      </c>
      <c r="F142" s="3">
        <v>3725.04</v>
      </c>
      <c r="G142" s="3">
        <v>0</v>
      </c>
      <c r="H142">
        <v>0</v>
      </c>
      <c r="I142" s="1">
        <v>44084</v>
      </c>
      <c r="J142">
        <v>1013</v>
      </c>
      <c r="K142">
        <v>3551</v>
      </c>
      <c r="L142" t="s">
        <v>17</v>
      </c>
      <c r="M142" t="s">
        <v>226</v>
      </c>
      <c r="N142" t="s">
        <v>529</v>
      </c>
      <c r="O142" t="s">
        <v>20</v>
      </c>
    </row>
    <row r="143" spans="1:15" x14ac:dyDescent="0.25">
      <c r="A143" t="str">
        <f t="shared" si="7"/>
        <v xml:space="preserve">  08459-6003</v>
      </c>
      <c r="B143" t="s">
        <v>503</v>
      </c>
      <c r="C143">
        <v>2010</v>
      </c>
      <c r="D143" t="str">
        <f t="shared" si="10"/>
        <v>CD</v>
      </c>
      <c r="E143">
        <v>75798</v>
      </c>
      <c r="F143" s="3">
        <v>3689.28</v>
      </c>
      <c r="G143" s="3">
        <v>0</v>
      </c>
      <c r="H143">
        <v>0</v>
      </c>
      <c r="I143" s="1">
        <v>44105</v>
      </c>
      <c r="J143">
        <v>1017</v>
      </c>
      <c r="K143">
        <v>3551</v>
      </c>
      <c r="L143" t="s">
        <v>17</v>
      </c>
      <c r="M143" t="s">
        <v>530</v>
      </c>
      <c r="N143" t="s">
        <v>20</v>
      </c>
      <c r="O143" t="s">
        <v>20</v>
      </c>
    </row>
    <row r="144" spans="1:15" x14ac:dyDescent="0.25">
      <c r="A144" t="str">
        <f t="shared" si="7"/>
        <v xml:space="preserve">  08459-6003</v>
      </c>
      <c r="B144" t="s">
        <v>503</v>
      </c>
      <c r="C144">
        <v>2011</v>
      </c>
      <c r="D144" t="str">
        <f t="shared" si="10"/>
        <v>CD</v>
      </c>
      <c r="E144">
        <v>76217</v>
      </c>
      <c r="F144" s="3">
        <v>13298.45</v>
      </c>
      <c r="G144" s="3">
        <v>0</v>
      </c>
      <c r="H144">
        <v>0</v>
      </c>
      <c r="I144" s="1">
        <v>44140</v>
      </c>
      <c r="J144">
        <v>1019</v>
      </c>
      <c r="K144">
        <v>3551</v>
      </c>
      <c r="L144" t="s">
        <v>17</v>
      </c>
      <c r="M144" t="s">
        <v>531</v>
      </c>
      <c r="N144" t="s">
        <v>39</v>
      </c>
      <c r="O144" t="s">
        <v>20</v>
      </c>
    </row>
    <row r="145" spans="1:15" x14ac:dyDescent="0.25">
      <c r="A145" t="str">
        <f t="shared" si="7"/>
        <v xml:space="preserve">  08459-6003</v>
      </c>
      <c r="B145" t="s">
        <v>503</v>
      </c>
      <c r="C145">
        <v>2012</v>
      </c>
      <c r="D145" t="str">
        <f t="shared" si="10"/>
        <v>CD</v>
      </c>
      <c r="E145">
        <v>76676</v>
      </c>
      <c r="F145" s="3">
        <v>3061.24</v>
      </c>
      <c r="G145" s="3">
        <v>0</v>
      </c>
      <c r="H145">
        <v>0</v>
      </c>
      <c r="I145" s="1">
        <v>44175</v>
      </c>
      <c r="J145">
        <v>1022</v>
      </c>
      <c r="K145">
        <v>3551</v>
      </c>
      <c r="L145" t="s">
        <v>17</v>
      </c>
      <c r="M145" t="s">
        <v>235</v>
      </c>
      <c r="N145" t="s">
        <v>532</v>
      </c>
      <c r="O145" t="s">
        <v>20</v>
      </c>
    </row>
    <row r="146" spans="1:15" x14ac:dyDescent="0.25">
      <c r="A146" t="str">
        <f t="shared" si="7"/>
        <v xml:space="preserve">  08459-6003</v>
      </c>
      <c r="B146" t="s">
        <v>503</v>
      </c>
      <c r="C146">
        <v>2012</v>
      </c>
      <c r="D146" t="str">
        <f t="shared" si="10"/>
        <v>CD</v>
      </c>
      <c r="E146">
        <v>76941</v>
      </c>
      <c r="F146" s="45">
        <v>1410.84</v>
      </c>
      <c r="G146" s="3">
        <v>0</v>
      </c>
      <c r="H146">
        <v>0</v>
      </c>
      <c r="I146" s="1">
        <v>44196</v>
      </c>
      <c r="J146">
        <v>1024</v>
      </c>
      <c r="K146">
        <v>428</v>
      </c>
      <c r="L146" t="s">
        <v>525</v>
      </c>
      <c r="M146" t="s">
        <v>533</v>
      </c>
      <c r="N146" t="s">
        <v>534</v>
      </c>
      <c r="O146" t="s">
        <v>20</v>
      </c>
    </row>
    <row r="147" spans="1:15" x14ac:dyDescent="0.25">
      <c r="A147" t="str">
        <f t="shared" si="7"/>
        <v xml:space="preserve">  08459-6003</v>
      </c>
      <c r="B147" t="s">
        <v>503</v>
      </c>
      <c r="C147">
        <v>2101</v>
      </c>
      <c r="D147" t="str">
        <f t="shared" si="10"/>
        <v>CD</v>
      </c>
      <c r="E147">
        <v>77059</v>
      </c>
      <c r="F147" s="3">
        <v>2710.84</v>
      </c>
      <c r="G147" s="3">
        <v>0</v>
      </c>
      <c r="H147">
        <v>0</v>
      </c>
      <c r="I147" s="1">
        <v>44207</v>
      </c>
      <c r="J147">
        <v>1025</v>
      </c>
      <c r="K147">
        <v>3551</v>
      </c>
      <c r="L147" t="s">
        <v>17</v>
      </c>
      <c r="M147" t="s">
        <v>239</v>
      </c>
      <c r="N147" t="s">
        <v>535</v>
      </c>
      <c r="O147" t="s">
        <v>20</v>
      </c>
    </row>
    <row r="148" spans="1:15" x14ac:dyDescent="0.25">
      <c r="A148" t="str">
        <f t="shared" si="7"/>
        <v xml:space="preserve">  08459-6003</v>
      </c>
      <c r="B148" t="s">
        <v>503</v>
      </c>
      <c r="C148">
        <v>2101</v>
      </c>
      <c r="D148" t="str">
        <f t="shared" si="10"/>
        <v>CD</v>
      </c>
      <c r="E148">
        <v>77264</v>
      </c>
      <c r="F148" s="3">
        <v>790</v>
      </c>
      <c r="G148" s="3">
        <v>0</v>
      </c>
      <c r="H148">
        <v>0</v>
      </c>
      <c r="I148" s="1">
        <v>44225</v>
      </c>
      <c r="J148">
        <v>1027</v>
      </c>
      <c r="K148">
        <v>3551</v>
      </c>
      <c r="L148" t="s">
        <v>17</v>
      </c>
      <c r="M148" t="s">
        <v>536</v>
      </c>
      <c r="N148" t="s">
        <v>30</v>
      </c>
      <c r="O148" t="s">
        <v>20</v>
      </c>
    </row>
    <row r="149" spans="1:15" x14ac:dyDescent="0.25">
      <c r="A149" t="s">
        <v>502</v>
      </c>
      <c r="B149" t="s">
        <v>503</v>
      </c>
      <c r="C149">
        <v>2112</v>
      </c>
      <c r="D149" t="s">
        <v>1317</v>
      </c>
      <c r="E149">
        <v>81383</v>
      </c>
      <c r="F149" s="3">
        <v>5805</v>
      </c>
      <c r="G149" s="3">
        <v>0</v>
      </c>
      <c r="H149">
        <v>0</v>
      </c>
      <c r="I149" s="1">
        <v>44531</v>
      </c>
      <c r="J149">
        <v>1059</v>
      </c>
      <c r="K149">
        <v>3551</v>
      </c>
      <c r="L149" t="s">
        <v>17</v>
      </c>
      <c r="M149" t="s">
        <v>1350</v>
      </c>
      <c r="N149" t="s">
        <v>1351</v>
      </c>
      <c r="O149" t="s">
        <v>20</v>
      </c>
    </row>
    <row r="150" spans="1:15" x14ac:dyDescent="0.25">
      <c r="A150" t="s">
        <v>537</v>
      </c>
      <c r="B150" t="s">
        <v>15</v>
      </c>
      <c r="H150">
        <v>0</v>
      </c>
    </row>
    <row r="151" spans="1:15" x14ac:dyDescent="0.25">
      <c r="A151" t="str">
        <f t="shared" ref="A151:A169" si="11">"  08459-6005"</f>
        <v xml:space="preserve">  08459-6005</v>
      </c>
      <c r="B151" t="s">
        <v>538</v>
      </c>
      <c r="C151">
        <v>1708</v>
      </c>
      <c r="D151" t="str">
        <f>"CD"</f>
        <v>CD</v>
      </c>
      <c r="E151">
        <v>59628</v>
      </c>
      <c r="F151" s="45">
        <v>13751.79</v>
      </c>
      <c r="G151" s="3">
        <v>0</v>
      </c>
      <c r="H151">
        <v>0</v>
      </c>
      <c r="I151" s="1">
        <v>42972</v>
      </c>
      <c r="J151">
        <v>900</v>
      </c>
      <c r="K151">
        <v>428</v>
      </c>
      <c r="L151" t="s">
        <v>386</v>
      </c>
      <c r="M151" t="s">
        <v>387</v>
      </c>
      <c r="N151" t="s">
        <v>20</v>
      </c>
      <c r="O151" t="s">
        <v>20</v>
      </c>
    </row>
    <row r="152" spans="1:15" x14ac:dyDescent="0.25">
      <c r="A152" t="str">
        <f t="shared" si="11"/>
        <v xml:space="preserve">  08459-6005</v>
      </c>
      <c r="B152" t="s">
        <v>538</v>
      </c>
      <c r="C152">
        <v>1812</v>
      </c>
      <c r="D152" t="str">
        <f>"CD"</f>
        <v>CD</v>
      </c>
      <c r="E152">
        <v>66103</v>
      </c>
      <c r="F152" s="3">
        <v>11360</v>
      </c>
      <c r="G152" s="3">
        <v>0</v>
      </c>
      <c r="H152">
        <v>0</v>
      </c>
      <c r="I152" s="1">
        <v>43445</v>
      </c>
      <c r="J152">
        <v>937</v>
      </c>
      <c r="K152">
        <v>3551</v>
      </c>
      <c r="L152" t="s">
        <v>17</v>
      </c>
      <c r="M152" t="s">
        <v>539</v>
      </c>
      <c r="N152" t="s">
        <v>20</v>
      </c>
      <c r="O152" t="s">
        <v>20</v>
      </c>
    </row>
    <row r="153" spans="1:15" x14ac:dyDescent="0.25">
      <c r="A153" t="str">
        <f t="shared" si="11"/>
        <v xml:space="preserve">  08459-6005</v>
      </c>
      <c r="B153" t="s">
        <v>538</v>
      </c>
      <c r="C153">
        <v>1812</v>
      </c>
      <c r="D153" t="str">
        <f>"JE"</f>
        <v>JE</v>
      </c>
      <c r="E153">
        <v>66129</v>
      </c>
      <c r="F153" s="3">
        <v>93480</v>
      </c>
      <c r="G153" s="3">
        <v>0</v>
      </c>
      <c r="H153">
        <v>0</v>
      </c>
      <c r="I153" s="1">
        <v>43446</v>
      </c>
      <c r="J153" t="s">
        <v>67</v>
      </c>
      <c r="K153" t="s">
        <v>49</v>
      </c>
      <c r="L153" t="s">
        <v>391</v>
      </c>
      <c r="M153" t="s">
        <v>392</v>
      </c>
      <c r="N153" t="s">
        <v>20</v>
      </c>
      <c r="O153" t="s">
        <v>20</v>
      </c>
    </row>
    <row r="154" spans="1:15" x14ac:dyDescent="0.25">
      <c r="A154" t="str">
        <f t="shared" si="11"/>
        <v xml:space="preserve">  08459-6005</v>
      </c>
      <c r="B154" t="s">
        <v>538</v>
      </c>
      <c r="C154">
        <v>1901</v>
      </c>
      <c r="D154" t="str">
        <f>"CD"</f>
        <v>CD</v>
      </c>
      <c r="E154">
        <v>66452</v>
      </c>
      <c r="F154" s="3">
        <v>12035</v>
      </c>
      <c r="G154" s="3">
        <v>0</v>
      </c>
      <c r="H154">
        <v>0</v>
      </c>
      <c r="I154" s="1">
        <v>43475</v>
      </c>
      <c r="J154">
        <v>939</v>
      </c>
      <c r="K154">
        <v>3551</v>
      </c>
      <c r="L154" t="s">
        <v>17</v>
      </c>
      <c r="M154" t="s">
        <v>540</v>
      </c>
      <c r="N154" t="s">
        <v>20</v>
      </c>
      <c r="O154" t="s">
        <v>20</v>
      </c>
    </row>
    <row r="155" spans="1:15" x14ac:dyDescent="0.25">
      <c r="A155" t="str">
        <f t="shared" si="11"/>
        <v xml:space="preserve">  08459-6005</v>
      </c>
      <c r="B155" t="s">
        <v>538</v>
      </c>
      <c r="C155">
        <v>1902</v>
      </c>
      <c r="D155" t="str">
        <f>"CD"</f>
        <v>CD</v>
      </c>
      <c r="E155">
        <v>66997</v>
      </c>
      <c r="F155" s="3">
        <v>15411.47</v>
      </c>
      <c r="G155" s="3">
        <v>0</v>
      </c>
      <c r="H155">
        <v>0</v>
      </c>
      <c r="I155" s="1">
        <v>43521</v>
      </c>
      <c r="J155">
        <v>942</v>
      </c>
      <c r="K155">
        <v>3551</v>
      </c>
      <c r="L155" t="s">
        <v>17</v>
      </c>
      <c r="M155" t="s">
        <v>541</v>
      </c>
      <c r="N155" t="s">
        <v>20</v>
      </c>
      <c r="O155" t="s">
        <v>20</v>
      </c>
    </row>
    <row r="156" spans="1:15" x14ac:dyDescent="0.25">
      <c r="A156" t="str">
        <f t="shared" si="11"/>
        <v xml:space="preserve">  08459-6005</v>
      </c>
      <c r="B156" t="s">
        <v>538</v>
      </c>
      <c r="C156">
        <v>1903</v>
      </c>
      <c r="D156" t="str">
        <f>"CD"</f>
        <v>CD</v>
      </c>
      <c r="E156">
        <v>67505</v>
      </c>
      <c r="F156" s="3">
        <v>37039.86</v>
      </c>
      <c r="G156" s="3">
        <v>0</v>
      </c>
      <c r="H156">
        <v>0</v>
      </c>
      <c r="I156" s="1">
        <v>43551</v>
      </c>
      <c r="J156">
        <v>946</v>
      </c>
      <c r="K156">
        <v>3551</v>
      </c>
      <c r="L156" t="s">
        <v>17</v>
      </c>
      <c r="M156" t="s">
        <v>542</v>
      </c>
      <c r="N156" t="s">
        <v>403</v>
      </c>
      <c r="O156" t="s">
        <v>20</v>
      </c>
    </row>
    <row r="157" spans="1:15" x14ac:dyDescent="0.25">
      <c r="A157" t="str">
        <f t="shared" si="11"/>
        <v xml:space="preserve">  08459-6005</v>
      </c>
      <c r="B157" t="s">
        <v>538</v>
      </c>
      <c r="C157">
        <v>1905</v>
      </c>
      <c r="D157" t="str">
        <f>"CD"</f>
        <v>CD</v>
      </c>
      <c r="E157">
        <v>68391</v>
      </c>
      <c r="F157" s="3">
        <v>22541.84</v>
      </c>
      <c r="G157" s="3">
        <v>0</v>
      </c>
      <c r="H157">
        <v>0</v>
      </c>
      <c r="I157" s="1">
        <v>43608</v>
      </c>
      <c r="J157">
        <v>949</v>
      </c>
      <c r="K157">
        <v>3551</v>
      </c>
      <c r="L157" t="s">
        <v>17</v>
      </c>
      <c r="M157" t="s">
        <v>543</v>
      </c>
      <c r="N157" t="s">
        <v>20</v>
      </c>
      <c r="O157" t="s">
        <v>20</v>
      </c>
    </row>
    <row r="158" spans="1:15" x14ac:dyDescent="0.25">
      <c r="A158" t="str">
        <f t="shared" si="11"/>
        <v xml:space="preserve">  08459-6005</v>
      </c>
      <c r="B158" t="s">
        <v>538</v>
      </c>
      <c r="C158">
        <v>1910</v>
      </c>
      <c r="D158" t="str">
        <f>"JE"</f>
        <v>JE</v>
      </c>
      <c r="E158">
        <v>70877</v>
      </c>
      <c r="F158" s="3">
        <v>0</v>
      </c>
      <c r="G158" s="3">
        <v>93480</v>
      </c>
      <c r="H158">
        <v>0</v>
      </c>
      <c r="I158" s="1">
        <v>43768</v>
      </c>
      <c r="J158" t="s">
        <v>427</v>
      </c>
      <c r="K158" t="s">
        <v>49</v>
      </c>
      <c r="L158" t="s">
        <v>428</v>
      </c>
      <c r="M158" t="s">
        <v>95</v>
      </c>
      <c r="N158" t="s">
        <v>20</v>
      </c>
      <c r="O158" t="s">
        <v>20</v>
      </c>
    </row>
    <row r="159" spans="1:15" x14ac:dyDescent="0.25">
      <c r="A159" t="str">
        <f t="shared" si="11"/>
        <v xml:space="preserve">  08459-6005</v>
      </c>
      <c r="B159" t="s">
        <v>538</v>
      </c>
      <c r="C159">
        <v>1910</v>
      </c>
      <c r="D159" t="str">
        <f>"JE"</f>
        <v>JE</v>
      </c>
      <c r="E159">
        <v>70878</v>
      </c>
      <c r="F159" s="3">
        <v>230235.86</v>
      </c>
      <c r="G159" s="3">
        <v>0</v>
      </c>
      <c r="H159">
        <v>0</v>
      </c>
      <c r="I159" s="1">
        <v>43768</v>
      </c>
      <c r="J159" t="s">
        <v>67</v>
      </c>
      <c r="K159" t="s">
        <v>49</v>
      </c>
      <c r="L159" t="s">
        <v>391</v>
      </c>
      <c r="M159" t="s">
        <v>429</v>
      </c>
      <c r="N159" t="s">
        <v>20</v>
      </c>
      <c r="O159" t="s">
        <v>20</v>
      </c>
    </row>
    <row r="160" spans="1:15" x14ac:dyDescent="0.25">
      <c r="A160" t="str">
        <f t="shared" si="11"/>
        <v xml:space="preserve">  08459-6005</v>
      </c>
      <c r="B160" t="s">
        <v>538</v>
      </c>
      <c r="C160">
        <v>2005</v>
      </c>
      <c r="D160" t="str">
        <f t="shared" ref="D160:D169" si="12">"CD"</f>
        <v>CD</v>
      </c>
      <c r="E160">
        <v>73675</v>
      </c>
      <c r="F160" s="3">
        <v>953.18</v>
      </c>
      <c r="G160" s="3">
        <v>0</v>
      </c>
      <c r="H160">
        <v>0</v>
      </c>
      <c r="I160" s="1">
        <v>43962</v>
      </c>
      <c r="J160">
        <v>995</v>
      </c>
      <c r="K160">
        <v>1349</v>
      </c>
      <c r="L160" t="s">
        <v>40</v>
      </c>
      <c r="M160" t="s">
        <v>544</v>
      </c>
      <c r="N160" t="s">
        <v>20</v>
      </c>
      <c r="O160" t="s">
        <v>20</v>
      </c>
    </row>
    <row r="161" spans="1:15" x14ac:dyDescent="0.25">
      <c r="A161" t="str">
        <f t="shared" si="11"/>
        <v xml:space="preserve">  08459-6005</v>
      </c>
      <c r="B161" t="s">
        <v>538</v>
      </c>
      <c r="C161">
        <v>2005</v>
      </c>
      <c r="D161" t="str">
        <f t="shared" si="12"/>
        <v>CD</v>
      </c>
      <c r="E161">
        <v>73759</v>
      </c>
      <c r="F161" s="3">
        <v>-953.18</v>
      </c>
      <c r="G161" s="3">
        <v>0</v>
      </c>
      <c r="H161">
        <v>0</v>
      </c>
      <c r="I161" s="1">
        <v>43965</v>
      </c>
      <c r="J161">
        <v>995</v>
      </c>
      <c r="K161">
        <v>1349</v>
      </c>
      <c r="L161" t="s">
        <v>40</v>
      </c>
      <c r="M161" t="s">
        <v>524</v>
      </c>
      <c r="N161" t="s">
        <v>20</v>
      </c>
      <c r="O161" t="s">
        <v>20</v>
      </c>
    </row>
    <row r="162" spans="1:15" x14ac:dyDescent="0.25">
      <c r="A162" t="str">
        <f t="shared" si="11"/>
        <v xml:space="preserve">  08459-6005</v>
      </c>
      <c r="B162" t="s">
        <v>538</v>
      </c>
      <c r="C162">
        <v>2006</v>
      </c>
      <c r="D162" t="str">
        <f t="shared" si="12"/>
        <v>CD</v>
      </c>
      <c r="E162">
        <v>74251</v>
      </c>
      <c r="F162" s="45">
        <v>2331.66</v>
      </c>
      <c r="G162" s="3">
        <v>0</v>
      </c>
      <c r="H162">
        <v>0</v>
      </c>
      <c r="I162" s="1">
        <v>44004</v>
      </c>
      <c r="J162">
        <v>1005</v>
      </c>
      <c r="K162">
        <v>428</v>
      </c>
      <c r="L162" t="s">
        <v>525</v>
      </c>
      <c r="M162" t="s">
        <v>526</v>
      </c>
      <c r="N162" t="s">
        <v>545</v>
      </c>
      <c r="O162" t="s">
        <v>20</v>
      </c>
    </row>
    <row r="163" spans="1:15" x14ac:dyDescent="0.25">
      <c r="A163" t="str">
        <f t="shared" si="11"/>
        <v xml:space="preserve">  08459-6005</v>
      </c>
      <c r="B163" t="s">
        <v>538</v>
      </c>
      <c r="C163">
        <v>2007</v>
      </c>
      <c r="D163" t="str">
        <f t="shared" si="12"/>
        <v>CD</v>
      </c>
      <c r="E163">
        <v>74858</v>
      </c>
      <c r="F163" s="3">
        <v>5277.53</v>
      </c>
      <c r="G163" s="3">
        <v>0</v>
      </c>
      <c r="H163">
        <v>0</v>
      </c>
      <c r="I163" s="1">
        <v>44042</v>
      </c>
      <c r="J163">
        <v>1011</v>
      </c>
      <c r="K163">
        <v>3551</v>
      </c>
      <c r="L163" t="s">
        <v>17</v>
      </c>
      <c r="M163" t="s">
        <v>546</v>
      </c>
      <c r="N163" t="s">
        <v>20</v>
      </c>
      <c r="O163" t="s">
        <v>20</v>
      </c>
    </row>
    <row r="164" spans="1:15" x14ac:dyDescent="0.25">
      <c r="A164" t="str">
        <f t="shared" si="11"/>
        <v xml:space="preserve">  08459-6005</v>
      </c>
      <c r="B164" t="s">
        <v>538</v>
      </c>
      <c r="C164">
        <v>2009</v>
      </c>
      <c r="D164" t="str">
        <f t="shared" si="12"/>
        <v>CD</v>
      </c>
      <c r="E164">
        <v>75490</v>
      </c>
      <c r="F164" s="3">
        <v>7450.07</v>
      </c>
      <c r="G164" s="3">
        <v>0</v>
      </c>
      <c r="H164">
        <v>0</v>
      </c>
      <c r="I164" s="1">
        <v>44084</v>
      </c>
      <c r="J164">
        <v>1013</v>
      </c>
      <c r="K164">
        <v>3551</v>
      </c>
      <c r="L164" t="s">
        <v>17</v>
      </c>
      <c r="M164" t="s">
        <v>226</v>
      </c>
      <c r="N164" t="s">
        <v>547</v>
      </c>
      <c r="O164" t="s">
        <v>20</v>
      </c>
    </row>
    <row r="165" spans="1:15" x14ac:dyDescent="0.25">
      <c r="A165" t="str">
        <f t="shared" si="11"/>
        <v xml:space="preserve">  08459-6005</v>
      </c>
      <c r="B165" t="s">
        <v>538</v>
      </c>
      <c r="C165">
        <v>2010</v>
      </c>
      <c r="D165" t="str">
        <f t="shared" si="12"/>
        <v>CD</v>
      </c>
      <c r="E165">
        <v>75798</v>
      </c>
      <c r="F165" s="3">
        <v>7378.55</v>
      </c>
      <c r="G165" s="3">
        <v>0</v>
      </c>
      <c r="H165">
        <v>0</v>
      </c>
      <c r="I165" s="1">
        <v>44105</v>
      </c>
      <c r="J165">
        <v>1017</v>
      </c>
      <c r="K165">
        <v>3551</v>
      </c>
      <c r="L165" t="s">
        <v>17</v>
      </c>
      <c r="M165" t="s">
        <v>548</v>
      </c>
      <c r="N165" t="s">
        <v>20</v>
      </c>
      <c r="O165" t="s">
        <v>20</v>
      </c>
    </row>
    <row r="166" spans="1:15" x14ac:dyDescent="0.25">
      <c r="A166" t="str">
        <f t="shared" si="11"/>
        <v xml:space="preserve">  08459-6005</v>
      </c>
      <c r="B166" t="s">
        <v>538</v>
      </c>
      <c r="C166">
        <v>2012</v>
      </c>
      <c r="D166" t="str">
        <f t="shared" si="12"/>
        <v>CD</v>
      </c>
      <c r="E166">
        <v>76676</v>
      </c>
      <c r="F166" s="3">
        <v>6122.46</v>
      </c>
      <c r="G166" s="3">
        <v>0</v>
      </c>
      <c r="H166">
        <v>0</v>
      </c>
      <c r="I166" s="1">
        <v>44175</v>
      </c>
      <c r="J166">
        <v>1022</v>
      </c>
      <c r="K166">
        <v>3551</v>
      </c>
      <c r="L166" t="s">
        <v>17</v>
      </c>
      <c r="M166" t="s">
        <v>235</v>
      </c>
      <c r="N166" t="s">
        <v>549</v>
      </c>
      <c r="O166" t="s">
        <v>20</v>
      </c>
    </row>
    <row r="167" spans="1:15" x14ac:dyDescent="0.25">
      <c r="A167" t="str">
        <f t="shared" si="11"/>
        <v xml:space="preserve">  08459-6005</v>
      </c>
      <c r="B167" t="s">
        <v>538</v>
      </c>
      <c r="C167">
        <v>2012</v>
      </c>
      <c r="D167" t="str">
        <f t="shared" si="12"/>
        <v>CD</v>
      </c>
      <c r="E167">
        <v>76941</v>
      </c>
      <c r="F167" s="45">
        <v>2821.66</v>
      </c>
      <c r="G167" s="3">
        <v>0</v>
      </c>
      <c r="H167">
        <v>0</v>
      </c>
      <c r="I167" s="1">
        <v>44196</v>
      </c>
      <c r="J167">
        <v>1024</v>
      </c>
      <c r="K167">
        <v>428</v>
      </c>
      <c r="L167" t="s">
        <v>525</v>
      </c>
      <c r="M167" t="s">
        <v>533</v>
      </c>
      <c r="N167" t="s">
        <v>534</v>
      </c>
      <c r="O167" t="s">
        <v>20</v>
      </c>
    </row>
    <row r="168" spans="1:15" x14ac:dyDescent="0.25">
      <c r="A168" t="str">
        <f t="shared" si="11"/>
        <v xml:space="preserve">  08459-6005</v>
      </c>
      <c r="B168" t="s">
        <v>538</v>
      </c>
      <c r="C168">
        <v>2101</v>
      </c>
      <c r="D168" t="str">
        <f t="shared" si="12"/>
        <v>CD</v>
      </c>
      <c r="E168">
        <v>77059</v>
      </c>
      <c r="F168" s="3">
        <v>5421.66</v>
      </c>
      <c r="G168" s="3">
        <v>0</v>
      </c>
      <c r="H168">
        <v>0</v>
      </c>
      <c r="I168" s="1">
        <v>44207</v>
      </c>
      <c r="J168">
        <v>1025</v>
      </c>
      <c r="K168">
        <v>3551</v>
      </c>
      <c r="L168" t="s">
        <v>17</v>
      </c>
      <c r="M168" t="s">
        <v>239</v>
      </c>
      <c r="N168" t="s">
        <v>535</v>
      </c>
      <c r="O168" t="s">
        <v>20</v>
      </c>
    </row>
    <row r="169" spans="1:15" x14ac:dyDescent="0.25">
      <c r="A169" t="str">
        <f t="shared" si="11"/>
        <v xml:space="preserve">  08459-6005</v>
      </c>
      <c r="B169" t="s">
        <v>538</v>
      </c>
      <c r="C169">
        <v>2101</v>
      </c>
      <c r="D169" t="str">
        <f t="shared" si="12"/>
        <v>CD</v>
      </c>
      <c r="E169">
        <v>77264</v>
      </c>
      <c r="F169" s="3">
        <v>1580</v>
      </c>
      <c r="G169" s="3">
        <v>0</v>
      </c>
      <c r="H169">
        <v>0</v>
      </c>
      <c r="I169" s="1">
        <v>44225</v>
      </c>
      <c r="J169">
        <v>1027</v>
      </c>
      <c r="K169">
        <v>3551</v>
      </c>
      <c r="L169" t="s">
        <v>17</v>
      </c>
      <c r="M169" t="s">
        <v>536</v>
      </c>
      <c r="N169" t="s">
        <v>550</v>
      </c>
      <c r="O169" t="s">
        <v>20</v>
      </c>
    </row>
    <row r="170" spans="1:15" x14ac:dyDescent="0.25">
      <c r="A170" t="s">
        <v>551</v>
      </c>
      <c r="B170" t="s">
        <v>15</v>
      </c>
      <c r="H170">
        <v>0</v>
      </c>
    </row>
    <row r="171" spans="1:15" x14ac:dyDescent="0.25">
      <c r="A171" t="str">
        <f>"  08459-6006"</f>
        <v xml:space="preserve">  08459-6006</v>
      </c>
      <c r="B171" t="s">
        <v>552</v>
      </c>
      <c r="C171">
        <v>2102</v>
      </c>
      <c r="D171" t="str">
        <f>"CD"</f>
        <v>CD</v>
      </c>
      <c r="E171">
        <v>77428</v>
      </c>
      <c r="F171" s="3">
        <v>3807.5</v>
      </c>
      <c r="G171" s="3">
        <v>0</v>
      </c>
      <c r="H171">
        <v>0</v>
      </c>
      <c r="I171" s="1">
        <v>44238</v>
      </c>
      <c r="J171">
        <v>1028</v>
      </c>
      <c r="K171">
        <v>3551</v>
      </c>
      <c r="L171" t="s">
        <v>17</v>
      </c>
      <c r="M171" t="s">
        <v>553</v>
      </c>
      <c r="N171" t="s">
        <v>20</v>
      </c>
      <c r="O171" t="s">
        <v>20</v>
      </c>
    </row>
    <row r="172" spans="1:15" x14ac:dyDescent="0.25">
      <c r="A172" t="str">
        <f>"  08459-6006"</f>
        <v xml:space="preserve">  08459-6006</v>
      </c>
      <c r="B172" t="s">
        <v>552</v>
      </c>
      <c r="C172">
        <v>2108</v>
      </c>
      <c r="D172" t="str">
        <f>"CD"</f>
        <v>CD</v>
      </c>
      <c r="E172">
        <v>79868</v>
      </c>
      <c r="F172" s="3">
        <v>1730</v>
      </c>
      <c r="G172">
        <v>0</v>
      </c>
      <c r="H172">
        <v>0</v>
      </c>
      <c r="I172" s="1">
        <v>44414</v>
      </c>
      <c r="J172">
        <v>1049</v>
      </c>
      <c r="K172">
        <v>3551</v>
      </c>
      <c r="L172" t="s">
        <v>17</v>
      </c>
      <c r="M172" t="s">
        <v>1274</v>
      </c>
      <c r="N172" t="s">
        <v>1275</v>
      </c>
      <c r="O172" t="s">
        <v>20</v>
      </c>
    </row>
    <row r="173" spans="1:15" x14ac:dyDescent="0.25">
      <c r="A173" t="s">
        <v>551</v>
      </c>
      <c r="B173" t="s">
        <v>552</v>
      </c>
      <c r="C173">
        <v>2110</v>
      </c>
      <c r="D173" t="s">
        <v>1317</v>
      </c>
      <c r="E173">
        <v>80961</v>
      </c>
      <c r="F173" s="3">
        <v>1409.34</v>
      </c>
      <c r="G173">
        <v>0</v>
      </c>
      <c r="H173">
        <v>0</v>
      </c>
      <c r="I173" s="1">
        <v>44497</v>
      </c>
      <c r="J173">
        <v>1057</v>
      </c>
      <c r="K173">
        <v>3551</v>
      </c>
      <c r="L173" t="s">
        <v>17</v>
      </c>
      <c r="M173" t="s">
        <v>1352</v>
      </c>
      <c r="N173" t="s">
        <v>1353</v>
      </c>
      <c r="O173" t="s">
        <v>20</v>
      </c>
    </row>
    <row r="176" spans="1:15" x14ac:dyDescent="0.25">
      <c r="F176" s="3">
        <f>SUM(F3:F173)</f>
        <v>2728009.3400000096</v>
      </c>
      <c r="G176" s="3">
        <f>SUM(G3:G173)</f>
        <v>571028.43999999994</v>
      </c>
    </row>
    <row r="178" spans="6:7" x14ac:dyDescent="0.25">
      <c r="F178" s="3">
        <f>+F176-G176</f>
        <v>2156980.9000000097</v>
      </c>
    </row>
    <row r="182" spans="6:7" x14ac:dyDescent="0.25">
      <c r="F182" s="3">
        <f>+F3+F110+F140+F146+F151+F162+F167</f>
        <v>298641.3</v>
      </c>
      <c r="G182" s="3" t="s">
        <v>1276</v>
      </c>
    </row>
    <row r="183" spans="6:7" x14ac:dyDescent="0.25">
      <c r="F183" s="3">
        <f>+F178-F182</f>
        <v>1858339.6000000096</v>
      </c>
      <c r="G183" s="3" t="s">
        <v>1277</v>
      </c>
    </row>
    <row r="184" spans="6:7" x14ac:dyDescent="0.25">
      <c r="F184" s="3">
        <f>SUM(F182:F183)</f>
        <v>2156980.9000000097</v>
      </c>
    </row>
    <row r="185" spans="6:7" x14ac:dyDescent="0.25">
      <c r="F185" s="46">
        <f>+F178-F184</f>
        <v>0</v>
      </c>
      <c r="G185" s="46" t="s">
        <v>1278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62"/>
  <sheetViews>
    <sheetView topLeftCell="A34" workbookViewId="0">
      <selection activeCell="H51" sqref="H51"/>
    </sheetView>
  </sheetViews>
  <sheetFormatPr defaultRowHeight="15" x14ac:dyDescent="0.25"/>
  <cols>
    <col min="1" max="1" width="11.5703125" bestFit="1" customWidth="1"/>
    <col min="2" max="2" width="30.28515625" bestFit="1" customWidth="1"/>
    <col min="6" max="6" width="10.140625" bestFit="1" customWidth="1"/>
    <col min="7" max="7" width="13.140625" bestFit="1" customWidth="1"/>
    <col min="9" max="9" width="10.5703125" bestFit="1" customWidth="1"/>
    <col min="10" max="10" width="14.28515625" bestFit="1" customWidth="1"/>
    <col min="12" max="12" width="28.28515625" bestFit="1" customWidth="1"/>
    <col min="13" max="13" width="36.42578125" bestFit="1" customWidth="1"/>
    <col min="14" max="14" width="32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</v>
      </c>
    </row>
    <row r="3" spans="1:13" x14ac:dyDescent="0.25">
      <c r="G3" s="3"/>
      <c r="I3" s="1"/>
    </row>
    <row r="4" spans="1:13" x14ac:dyDescent="0.25">
      <c r="G4" s="3"/>
      <c r="I4" s="1"/>
    </row>
    <row r="5" spans="1:13" x14ac:dyDescent="0.25">
      <c r="G5" s="3"/>
      <c r="I5" s="1"/>
    </row>
    <row r="6" spans="1:13" x14ac:dyDescent="0.25">
      <c r="G6" s="3"/>
      <c r="I6" s="1"/>
    </row>
    <row r="7" spans="1:13" x14ac:dyDescent="0.25">
      <c r="G7" s="3"/>
      <c r="I7" s="1"/>
    </row>
    <row r="8" spans="1:13" x14ac:dyDescent="0.25">
      <c r="G8" s="3"/>
      <c r="I8" s="1"/>
    </row>
    <row r="9" spans="1:13" x14ac:dyDescent="0.25">
      <c r="G9" s="3"/>
      <c r="I9" s="1"/>
    </row>
    <row r="10" spans="1:13" x14ac:dyDescent="0.25">
      <c r="A10" t="s">
        <v>554</v>
      </c>
      <c r="B10" t="s">
        <v>15</v>
      </c>
      <c r="H10">
        <v>0</v>
      </c>
    </row>
    <row r="11" spans="1:13" x14ac:dyDescent="0.25">
      <c r="A11" t="str">
        <f t="shared" ref="A11:A34" si="0">"  03354-3100"</f>
        <v xml:space="preserve">  03354-3100</v>
      </c>
      <c r="B11" t="s">
        <v>555</v>
      </c>
      <c r="C11">
        <v>2005</v>
      </c>
      <c r="D11" t="str">
        <f t="shared" ref="D11:D25" si="1">"JE"</f>
        <v>JE</v>
      </c>
      <c r="E11">
        <v>73831</v>
      </c>
      <c r="F11" s="3">
        <v>0</v>
      </c>
      <c r="G11" s="21">
        <v>5400</v>
      </c>
      <c r="H11">
        <v>0</v>
      </c>
      <c r="I11" s="1">
        <v>43972</v>
      </c>
      <c r="J11" t="s">
        <v>556</v>
      </c>
      <c r="K11" t="s">
        <v>49</v>
      </c>
      <c r="L11" t="s">
        <v>557</v>
      </c>
      <c r="M11" t="s">
        <v>95</v>
      </c>
    </row>
    <row r="12" spans="1:13" x14ac:dyDescent="0.25">
      <c r="A12" t="str">
        <f t="shared" si="0"/>
        <v xml:space="preserve">  03354-3100</v>
      </c>
      <c r="B12" t="s">
        <v>555</v>
      </c>
      <c r="C12">
        <v>2006</v>
      </c>
      <c r="D12" t="str">
        <f t="shared" si="1"/>
        <v>JE</v>
      </c>
      <c r="E12">
        <v>74250</v>
      </c>
      <c r="F12" s="3">
        <v>0</v>
      </c>
      <c r="G12" s="3">
        <v>1429.06</v>
      </c>
      <c r="H12">
        <v>0</v>
      </c>
      <c r="I12" s="1">
        <v>44004</v>
      </c>
      <c r="J12" t="s">
        <v>556</v>
      </c>
      <c r="K12" t="s">
        <v>49</v>
      </c>
      <c r="L12" t="s">
        <v>558</v>
      </c>
      <c r="M12" t="s">
        <v>95</v>
      </c>
    </row>
    <row r="13" spans="1:13" x14ac:dyDescent="0.25">
      <c r="A13" t="str">
        <f t="shared" si="0"/>
        <v xml:space="preserve">  03354-3100</v>
      </c>
      <c r="B13" t="s">
        <v>555</v>
      </c>
      <c r="C13">
        <v>2006</v>
      </c>
      <c r="D13" t="str">
        <f t="shared" si="1"/>
        <v>JE</v>
      </c>
      <c r="E13">
        <v>74341</v>
      </c>
      <c r="F13" s="3">
        <v>0</v>
      </c>
      <c r="G13" s="21">
        <v>9737.48</v>
      </c>
      <c r="H13">
        <v>0</v>
      </c>
      <c r="I13" s="1">
        <v>44007</v>
      </c>
      <c r="J13" t="s">
        <v>556</v>
      </c>
      <c r="K13" t="s">
        <v>49</v>
      </c>
      <c r="L13" t="s">
        <v>558</v>
      </c>
      <c r="M13" t="s">
        <v>95</v>
      </c>
    </row>
    <row r="14" spans="1:13" x14ac:dyDescent="0.25">
      <c r="A14" t="str">
        <f t="shared" si="0"/>
        <v xml:space="preserve">  03354-3100</v>
      </c>
      <c r="B14" t="s">
        <v>555</v>
      </c>
      <c r="C14">
        <v>2007</v>
      </c>
      <c r="D14" t="str">
        <f t="shared" si="1"/>
        <v>JE</v>
      </c>
      <c r="E14">
        <v>74451</v>
      </c>
      <c r="F14" s="3">
        <v>0</v>
      </c>
      <c r="G14" s="3">
        <v>6268.19</v>
      </c>
      <c r="H14">
        <v>0</v>
      </c>
      <c r="I14" s="1">
        <v>44014</v>
      </c>
      <c r="J14" t="s">
        <v>556</v>
      </c>
      <c r="K14" t="s">
        <v>49</v>
      </c>
      <c r="L14" t="s">
        <v>558</v>
      </c>
      <c r="M14" t="s">
        <v>95</v>
      </c>
    </row>
    <row r="15" spans="1:13" x14ac:dyDescent="0.25">
      <c r="A15" t="str">
        <f t="shared" si="0"/>
        <v xml:space="preserve">  03354-3100</v>
      </c>
      <c r="B15" t="s">
        <v>555</v>
      </c>
      <c r="C15">
        <v>2007</v>
      </c>
      <c r="D15" t="str">
        <f t="shared" si="1"/>
        <v>JE</v>
      </c>
      <c r="E15">
        <v>74710</v>
      </c>
      <c r="F15" s="3">
        <v>0</v>
      </c>
      <c r="G15" s="21">
        <v>113881.69</v>
      </c>
      <c r="H15">
        <v>0</v>
      </c>
      <c r="I15" s="1">
        <v>44035</v>
      </c>
      <c r="J15" t="s">
        <v>556</v>
      </c>
      <c r="K15" t="s">
        <v>49</v>
      </c>
      <c r="L15" t="s">
        <v>558</v>
      </c>
      <c r="M15" t="s">
        <v>95</v>
      </c>
    </row>
    <row r="16" spans="1:13" x14ac:dyDescent="0.25">
      <c r="A16" t="str">
        <f t="shared" si="0"/>
        <v xml:space="preserve">  03354-3100</v>
      </c>
      <c r="B16" t="s">
        <v>555</v>
      </c>
      <c r="C16">
        <v>2007</v>
      </c>
      <c r="D16" t="str">
        <f t="shared" si="1"/>
        <v>JE</v>
      </c>
      <c r="E16">
        <v>74813</v>
      </c>
      <c r="F16" s="3">
        <v>0</v>
      </c>
      <c r="G16" s="3">
        <v>5392.43</v>
      </c>
      <c r="H16">
        <v>0</v>
      </c>
      <c r="I16" s="1">
        <v>44041</v>
      </c>
      <c r="J16" t="s">
        <v>556</v>
      </c>
      <c r="K16" t="s">
        <v>49</v>
      </c>
      <c r="L16" t="s">
        <v>558</v>
      </c>
      <c r="M16" t="s">
        <v>95</v>
      </c>
    </row>
    <row r="17" spans="1:13" x14ac:dyDescent="0.25">
      <c r="A17" t="str">
        <f t="shared" si="0"/>
        <v xml:space="preserve">  03354-3100</v>
      </c>
      <c r="B17" t="s">
        <v>555</v>
      </c>
      <c r="C17">
        <v>2008</v>
      </c>
      <c r="D17" t="str">
        <f t="shared" si="1"/>
        <v>JE</v>
      </c>
      <c r="E17">
        <v>75062</v>
      </c>
      <c r="F17" s="3">
        <v>0</v>
      </c>
      <c r="G17" s="21">
        <v>440407.57</v>
      </c>
      <c r="H17">
        <v>0</v>
      </c>
      <c r="I17" s="1">
        <v>44055</v>
      </c>
      <c r="J17" t="s">
        <v>556</v>
      </c>
      <c r="K17" t="s">
        <v>49</v>
      </c>
      <c r="L17" t="s">
        <v>558</v>
      </c>
      <c r="M17" t="s">
        <v>95</v>
      </c>
    </row>
    <row r="18" spans="1:13" x14ac:dyDescent="0.25">
      <c r="A18" t="str">
        <f t="shared" si="0"/>
        <v xml:space="preserve">  03354-3100</v>
      </c>
      <c r="B18" t="s">
        <v>555</v>
      </c>
      <c r="C18">
        <v>2008</v>
      </c>
      <c r="D18" t="str">
        <f t="shared" si="1"/>
        <v>JE</v>
      </c>
      <c r="E18">
        <v>75333</v>
      </c>
      <c r="F18" s="3">
        <v>0</v>
      </c>
      <c r="G18" s="21">
        <v>24040.81</v>
      </c>
      <c r="H18">
        <v>0</v>
      </c>
      <c r="I18" s="1">
        <v>44074</v>
      </c>
      <c r="J18" t="s">
        <v>556</v>
      </c>
      <c r="K18" t="s">
        <v>49</v>
      </c>
      <c r="L18" t="s">
        <v>558</v>
      </c>
      <c r="M18" t="s">
        <v>95</v>
      </c>
    </row>
    <row r="19" spans="1:13" x14ac:dyDescent="0.25">
      <c r="A19" t="str">
        <f t="shared" si="0"/>
        <v xml:space="preserve">  03354-3100</v>
      </c>
      <c r="B19" t="s">
        <v>555</v>
      </c>
      <c r="C19">
        <v>2009</v>
      </c>
      <c r="D19" t="str">
        <f t="shared" si="1"/>
        <v>JE</v>
      </c>
      <c r="E19">
        <v>75397</v>
      </c>
      <c r="F19" s="3">
        <v>0</v>
      </c>
      <c r="G19" s="21">
        <v>224441.44</v>
      </c>
      <c r="H19">
        <v>0</v>
      </c>
      <c r="I19" s="1">
        <v>44076</v>
      </c>
      <c r="J19" t="s">
        <v>556</v>
      </c>
      <c r="K19" t="s">
        <v>49</v>
      </c>
      <c r="L19" t="s">
        <v>558</v>
      </c>
      <c r="M19" t="s">
        <v>95</v>
      </c>
    </row>
    <row r="20" spans="1:13" x14ac:dyDescent="0.25">
      <c r="A20" t="str">
        <f t="shared" si="0"/>
        <v xml:space="preserve">  03354-3100</v>
      </c>
      <c r="B20" t="s">
        <v>555</v>
      </c>
      <c r="C20">
        <v>2009</v>
      </c>
      <c r="D20" t="str">
        <f t="shared" si="1"/>
        <v>JE</v>
      </c>
      <c r="E20">
        <v>75666</v>
      </c>
      <c r="F20" s="3">
        <v>0</v>
      </c>
      <c r="G20" s="21">
        <v>149795.14000000001</v>
      </c>
      <c r="H20">
        <v>0</v>
      </c>
      <c r="I20" s="1">
        <v>44097</v>
      </c>
      <c r="J20" t="s">
        <v>556</v>
      </c>
      <c r="K20" t="s">
        <v>49</v>
      </c>
      <c r="L20" t="s">
        <v>558</v>
      </c>
      <c r="M20" t="s">
        <v>95</v>
      </c>
    </row>
    <row r="21" spans="1:13" x14ac:dyDescent="0.25">
      <c r="A21" t="str">
        <f t="shared" si="0"/>
        <v xml:space="preserve">  03354-3100</v>
      </c>
      <c r="B21" t="s">
        <v>555</v>
      </c>
      <c r="C21">
        <v>2009</v>
      </c>
      <c r="D21" t="str">
        <f t="shared" si="1"/>
        <v>JE</v>
      </c>
      <c r="E21">
        <v>75667</v>
      </c>
      <c r="F21" s="3">
        <v>0</v>
      </c>
      <c r="G21" s="3">
        <v>23561.61</v>
      </c>
      <c r="H21">
        <v>0</v>
      </c>
      <c r="I21" s="1">
        <v>44097</v>
      </c>
      <c r="J21" t="s">
        <v>556</v>
      </c>
      <c r="K21" t="s">
        <v>49</v>
      </c>
      <c r="L21" t="s">
        <v>558</v>
      </c>
      <c r="M21" t="s">
        <v>95</v>
      </c>
    </row>
    <row r="22" spans="1:13" x14ac:dyDescent="0.25">
      <c r="A22" t="str">
        <f t="shared" si="0"/>
        <v xml:space="preserve">  03354-3100</v>
      </c>
      <c r="B22" t="s">
        <v>555</v>
      </c>
      <c r="C22">
        <v>2010</v>
      </c>
      <c r="D22" t="str">
        <f t="shared" si="1"/>
        <v>JE</v>
      </c>
      <c r="E22">
        <v>75985</v>
      </c>
      <c r="F22" s="3">
        <v>0</v>
      </c>
      <c r="G22" s="3">
        <v>234236.43</v>
      </c>
      <c r="H22">
        <v>0</v>
      </c>
      <c r="I22" s="1">
        <v>44120</v>
      </c>
      <c r="J22" t="s">
        <v>556</v>
      </c>
      <c r="K22" t="s">
        <v>49</v>
      </c>
      <c r="L22" t="s">
        <v>558</v>
      </c>
      <c r="M22" t="s">
        <v>95</v>
      </c>
    </row>
    <row r="23" spans="1:13" x14ac:dyDescent="0.25">
      <c r="A23" t="str">
        <f t="shared" si="0"/>
        <v xml:space="preserve">  03354-3100</v>
      </c>
      <c r="B23" t="s">
        <v>555</v>
      </c>
      <c r="C23">
        <v>2011</v>
      </c>
      <c r="D23" t="str">
        <f t="shared" si="1"/>
        <v>JE</v>
      </c>
      <c r="E23">
        <v>76218</v>
      </c>
      <c r="F23" s="3">
        <v>0</v>
      </c>
      <c r="G23" s="3">
        <v>180719.56</v>
      </c>
      <c r="H23">
        <v>0</v>
      </c>
      <c r="I23" s="1">
        <v>44140</v>
      </c>
      <c r="J23" t="s">
        <v>556</v>
      </c>
      <c r="K23" t="s">
        <v>49</v>
      </c>
      <c r="L23" t="s">
        <v>558</v>
      </c>
      <c r="M23" t="s">
        <v>95</v>
      </c>
    </row>
    <row r="24" spans="1:13" x14ac:dyDescent="0.25">
      <c r="A24" t="str">
        <f t="shared" si="0"/>
        <v xml:space="preserve">  03354-3100</v>
      </c>
      <c r="B24" t="s">
        <v>555</v>
      </c>
      <c r="C24">
        <v>2011</v>
      </c>
      <c r="D24" t="str">
        <f t="shared" si="1"/>
        <v>JE</v>
      </c>
      <c r="E24">
        <v>76338</v>
      </c>
      <c r="F24" s="3">
        <v>0</v>
      </c>
      <c r="G24" s="3">
        <v>20076.72</v>
      </c>
      <c r="H24">
        <v>0</v>
      </c>
      <c r="I24" s="1">
        <v>44148</v>
      </c>
      <c r="J24" t="s">
        <v>556</v>
      </c>
      <c r="K24" t="s">
        <v>49</v>
      </c>
      <c r="L24" t="s">
        <v>558</v>
      </c>
      <c r="M24" t="s">
        <v>95</v>
      </c>
    </row>
    <row r="25" spans="1:13" x14ac:dyDescent="0.25">
      <c r="A25" t="str">
        <f t="shared" si="0"/>
        <v xml:space="preserve">  03354-3100</v>
      </c>
      <c r="B25" t="s">
        <v>555</v>
      </c>
      <c r="C25">
        <v>2012</v>
      </c>
      <c r="D25" t="str">
        <f t="shared" si="1"/>
        <v>JE</v>
      </c>
      <c r="E25">
        <v>76750</v>
      </c>
      <c r="F25" s="3">
        <v>0</v>
      </c>
      <c r="G25" s="21">
        <v>209766.81</v>
      </c>
      <c r="H25">
        <v>0</v>
      </c>
      <c r="I25" s="1">
        <v>44181</v>
      </c>
      <c r="J25" t="s">
        <v>556</v>
      </c>
      <c r="K25" t="s">
        <v>49</v>
      </c>
      <c r="L25" t="s">
        <v>558</v>
      </c>
      <c r="M25" t="s">
        <v>95</v>
      </c>
    </row>
    <row r="26" spans="1:13" x14ac:dyDescent="0.25">
      <c r="A26" t="str">
        <f t="shared" si="0"/>
        <v xml:space="preserve">  03354-3100</v>
      </c>
      <c r="B26" t="s">
        <v>555</v>
      </c>
      <c r="C26">
        <v>2012</v>
      </c>
      <c r="D26" t="str">
        <f t="shared" ref="D26:D34" si="2">"RE"</f>
        <v>RE</v>
      </c>
      <c r="E26">
        <v>76789</v>
      </c>
      <c r="F26" s="3">
        <v>0</v>
      </c>
      <c r="G26" s="21">
        <v>306782.84000000003</v>
      </c>
      <c r="H26">
        <v>0</v>
      </c>
      <c r="I26" s="1">
        <v>44186</v>
      </c>
      <c r="J26" t="s">
        <v>556</v>
      </c>
      <c r="K26" t="s">
        <v>49</v>
      </c>
      <c r="L26" t="s">
        <v>560</v>
      </c>
      <c r="M26" t="s">
        <v>561</v>
      </c>
    </row>
    <row r="27" spans="1:13" x14ac:dyDescent="0.25">
      <c r="A27" t="str">
        <f t="shared" si="0"/>
        <v xml:space="preserve">  03354-3100</v>
      </c>
      <c r="B27" t="s">
        <v>555</v>
      </c>
      <c r="C27">
        <v>2101</v>
      </c>
      <c r="D27" t="str">
        <f t="shared" si="2"/>
        <v>RE</v>
      </c>
      <c r="E27">
        <v>76992</v>
      </c>
      <c r="F27" s="3">
        <v>0</v>
      </c>
      <c r="G27" s="3">
        <v>16129.93</v>
      </c>
      <c r="H27">
        <v>0</v>
      </c>
      <c r="I27" s="1">
        <v>44202</v>
      </c>
      <c r="J27" t="s">
        <v>556</v>
      </c>
      <c r="K27" t="s">
        <v>49</v>
      </c>
      <c r="L27" t="s">
        <v>560</v>
      </c>
      <c r="M27" t="s">
        <v>561</v>
      </c>
    </row>
    <row r="28" spans="1:13" x14ac:dyDescent="0.25">
      <c r="A28" t="str">
        <f t="shared" si="0"/>
        <v xml:space="preserve">  03354-3100</v>
      </c>
      <c r="B28" t="s">
        <v>555</v>
      </c>
      <c r="C28">
        <v>2101</v>
      </c>
      <c r="D28" t="str">
        <f t="shared" si="2"/>
        <v>RE</v>
      </c>
      <c r="E28">
        <v>77106</v>
      </c>
      <c r="F28" s="3">
        <v>0</v>
      </c>
      <c r="G28" s="3">
        <v>9154.4500000000007</v>
      </c>
      <c r="H28">
        <v>0</v>
      </c>
      <c r="I28" s="1">
        <v>44211</v>
      </c>
      <c r="J28" t="s">
        <v>556</v>
      </c>
      <c r="K28" t="s">
        <v>49</v>
      </c>
      <c r="L28" t="s">
        <v>560</v>
      </c>
      <c r="M28" t="s">
        <v>561</v>
      </c>
    </row>
    <row r="29" spans="1:13" x14ac:dyDescent="0.25">
      <c r="A29" t="str">
        <f t="shared" si="0"/>
        <v xml:space="preserve">  03354-3100</v>
      </c>
      <c r="B29" t="s">
        <v>555</v>
      </c>
      <c r="C29">
        <v>2102</v>
      </c>
      <c r="D29" t="str">
        <f t="shared" si="2"/>
        <v>RE</v>
      </c>
      <c r="E29">
        <v>77520</v>
      </c>
      <c r="F29" s="3">
        <v>0</v>
      </c>
      <c r="G29" s="3">
        <v>217495.16</v>
      </c>
      <c r="H29">
        <v>0</v>
      </c>
      <c r="I29" s="1">
        <v>44251</v>
      </c>
      <c r="J29" t="s">
        <v>562</v>
      </c>
      <c r="K29" t="s">
        <v>49</v>
      </c>
      <c r="L29" t="s">
        <v>563</v>
      </c>
      <c r="M29" t="s">
        <v>561</v>
      </c>
    </row>
    <row r="30" spans="1:13" x14ac:dyDescent="0.25">
      <c r="A30" t="str">
        <f t="shared" si="0"/>
        <v xml:space="preserve">  03354-3100</v>
      </c>
      <c r="B30" t="s">
        <v>555</v>
      </c>
      <c r="C30">
        <v>2102</v>
      </c>
      <c r="D30" t="str">
        <f t="shared" si="2"/>
        <v>RE</v>
      </c>
      <c r="E30">
        <v>77523</v>
      </c>
      <c r="F30" s="3">
        <v>0</v>
      </c>
      <c r="G30" s="3">
        <v>4745.2299999999996</v>
      </c>
      <c r="H30">
        <v>0</v>
      </c>
      <c r="I30" s="1">
        <v>44251</v>
      </c>
      <c r="J30" t="s">
        <v>564</v>
      </c>
      <c r="K30" t="s">
        <v>49</v>
      </c>
      <c r="L30" t="s">
        <v>565</v>
      </c>
      <c r="M30" t="s">
        <v>561</v>
      </c>
    </row>
    <row r="31" spans="1:13" x14ac:dyDescent="0.25">
      <c r="A31" t="str">
        <f t="shared" si="0"/>
        <v xml:space="preserve">  03354-3100</v>
      </c>
      <c r="B31" t="s">
        <v>555</v>
      </c>
      <c r="C31">
        <v>2103</v>
      </c>
      <c r="D31" t="str">
        <f t="shared" si="2"/>
        <v>RE</v>
      </c>
      <c r="E31">
        <v>77803</v>
      </c>
      <c r="F31" s="3">
        <v>0</v>
      </c>
      <c r="G31" s="3">
        <v>6706.44</v>
      </c>
      <c r="H31">
        <v>0</v>
      </c>
      <c r="I31" s="1">
        <v>44266</v>
      </c>
      <c r="J31" t="s">
        <v>566</v>
      </c>
      <c r="K31" t="s">
        <v>49</v>
      </c>
      <c r="L31" t="s">
        <v>560</v>
      </c>
      <c r="M31" t="s">
        <v>561</v>
      </c>
    </row>
    <row r="32" spans="1:13" x14ac:dyDescent="0.25">
      <c r="A32" t="str">
        <f t="shared" si="0"/>
        <v xml:space="preserve">  03354-3100</v>
      </c>
      <c r="B32" t="s">
        <v>555</v>
      </c>
      <c r="C32">
        <v>2104</v>
      </c>
      <c r="D32" t="str">
        <f t="shared" si="2"/>
        <v>RE</v>
      </c>
      <c r="E32">
        <v>78246</v>
      </c>
      <c r="F32" s="3">
        <v>0</v>
      </c>
      <c r="G32" s="3">
        <v>66988.440000100003</v>
      </c>
      <c r="H32">
        <v>0</v>
      </c>
      <c r="I32" s="1">
        <v>44301</v>
      </c>
      <c r="J32" t="s">
        <v>556</v>
      </c>
      <c r="K32" t="s">
        <v>49</v>
      </c>
      <c r="L32" t="s">
        <v>560</v>
      </c>
      <c r="M32" t="s">
        <v>561</v>
      </c>
    </row>
    <row r="33" spans="1:15" x14ac:dyDescent="0.25">
      <c r="A33" t="str">
        <f t="shared" si="0"/>
        <v xml:space="preserve">  03354-3100</v>
      </c>
      <c r="B33" t="s">
        <v>555</v>
      </c>
      <c r="C33">
        <v>2105</v>
      </c>
      <c r="D33" t="str">
        <f t="shared" si="2"/>
        <v>RE</v>
      </c>
      <c r="E33">
        <v>78522</v>
      </c>
      <c r="F33" s="3">
        <v>0</v>
      </c>
      <c r="G33" s="21">
        <v>1717.48</v>
      </c>
      <c r="H33">
        <v>0</v>
      </c>
      <c r="I33" s="1">
        <v>44320</v>
      </c>
      <c r="J33" t="s">
        <v>567</v>
      </c>
      <c r="K33" t="s">
        <v>49</v>
      </c>
      <c r="L33" t="s">
        <v>560</v>
      </c>
      <c r="M33" t="s">
        <v>561</v>
      </c>
    </row>
    <row r="34" spans="1:15" x14ac:dyDescent="0.25">
      <c r="A34" t="str">
        <f t="shared" si="0"/>
        <v xml:space="preserve">  03354-3100</v>
      </c>
      <c r="B34" t="s">
        <v>555</v>
      </c>
      <c r="C34">
        <v>2106</v>
      </c>
      <c r="D34" t="str">
        <f t="shared" si="2"/>
        <v>RE</v>
      </c>
      <c r="E34">
        <v>78984</v>
      </c>
      <c r="F34" s="3">
        <v>0</v>
      </c>
      <c r="G34" s="21">
        <v>1060.83</v>
      </c>
      <c r="H34">
        <v>0</v>
      </c>
      <c r="I34" s="1">
        <v>44351</v>
      </c>
      <c r="J34" t="s">
        <v>568</v>
      </c>
      <c r="K34" t="s">
        <v>49</v>
      </c>
      <c r="L34" t="s">
        <v>560</v>
      </c>
      <c r="M34" t="s">
        <v>561</v>
      </c>
    </row>
    <row r="35" spans="1:15" x14ac:dyDescent="0.25">
      <c r="A35" t="s">
        <v>554</v>
      </c>
      <c r="B35" t="s">
        <v>555</v>
      </c>
      <c r="C35">
        <v>2106</v>
      </c>
      <c r="D35" t="s">
        <v>1263</v>
      </c>
      <c r="E35">
        <v>79274</v>
      </c>
      <c r="F35" s="3">
        <v>0</v>
      </c>
      <c r="G35" s="21">
        <v>696.4</v>
      </c>
      <c r="H35">
        <v>0</v>
      </c>
      <c r="I35" s="1">
        <v>44371</v>
      </c>
      <c r="J35" t="s">
        <v>1264</v>
      </c>
      <c r="K35" t="s">
        <v>49</v>
      </c>
      <c r="L35" t="s">
        <v>560</v>
      </c>
      <c r="M35" t="s">
        <v>561</v>
      </c>
    </row>
    <row r="36" spans="1:15" x14ac:dyDescent="0.25">
      <c r="A36" t="str">
        <f t="shared" ref="A36:A41" si="3">"  03354-3100"</f>
        <v xml:space="preserve">  03354-3100</v>
      </c>
      <c r="B36" t="s">
        <v>555</v>
      </c>
      <c r="C36">
        <v>2108</v>
      </c>
      <c r="D36" t="str">
        <f t="shared" ref="D36:D41" si="4">"RE"</f>
        <v>RE</v>
      </c>
      <c r="E36">
        <v>80026</v>
      </c>
      <c r="F36">
        <v>0</v>
      </c>
      <c r="G36" s="3">
        <v>5978.5</v>
      </c>
      <c r="H36">
        <v>0</v>
      </c>
      <c r="I36" s="1">
        <v>44431</v>
      </c>
      <c r="J36" t="s">
        <v>1280</v>
      </c>
      <c r="K36" t="s">
        <v>49</v>
      </c>
      <c r="L36" t="s">
        <v>560</v>
      </c>
      <c r="M36" t="s">
        <v>561</v>
      </c>
    </row>
    <row r="37" spans="1:15" x14ac:dyDescent="0.25">
      <c r="A37" t="str">
        <f t="shared" si="3"/>
        <v xml:space="preserve">  03354-3100</v>
      </c>
      <c r="B37" t="s">
        <v>555</v>
      </c>
      <c r="C37">
        <v>2108</v>
      </c>
      <c r="D37" t="str">
        <f t="shared" si="4"/>
        <v>RE</v>
      </c>
      <c r="E37">
        <v>80155</v>
      </c>
      <c r="F37">
        <v>0</v>
      </c>
      <c r="G37" s="3">
        <v>594.51</v>
      </c>
      <c r="H37">
        <v>0</v>
      </c>
      <c r="I37" s="1">
        <v>44435</v>
      </c>
      <c r="J37" t="s">
        <v>1312</v>
      </c>
      <c r="K37" t="s">
        <v>49</v>
      </c>
      <c r="L37" t="s">
        <v>560</v>
      </c>
      <c r="M37" t="s">
        <v>561</v>
      </c>
    </row>
    <row r="38" spans="1:15" x14ac:dyDescent="0.25">
      <c r="A38" t="str">
        <f t="shared" si="3"/>
        <v xml:space="preserve">  03354-3100</v>
      </c>
      <c r="B38" t="s">
        <v>555</v>
      </c>
      <c r="C38">
        <v>2109</v>
      </c>
      <c r="D38" t="str">
        <f t="shared" si="4"/>
        <v>RE</v>
      </c>
      <c r="E38">
        <v>80239</v>
      </c>
      <c r="F38">
        <v>0</v>
      </c>
      <c r="G38" s="3">
        <v>427.7</v>
      </c>
      <c r="H38">
        <v>0</v>
      </c>
      <c r="I38" s="1">
        <v>44440</v>
      </c>
      <c r="J38" t="s">
        <v>1313</v>
      </c>
      <c r="K38" t="s">
        <v>49</v>
      </c>
      <c r="L38" t="s">
        <v>560</v>
      </c>
      <c r="M38" t="s">
        <v>561</v>
      </c>
    </row>
    <row r="39" spans="1:15" x14ac:dyDescent="0.25">
      <c r="A39" t="str">
        <f t="shared" si="3"/>
        <v xml:space="preserve">  03354-3100</v>
      </c>
      <c r="B39" t="s">
        <v>555</v>
      </c>
      <c r="C39">
        <v>2109</v>
      </c>
      <c r="D39" t="str">
        <f t="shared" si="4"/>
        <v>RE</v>
      </c>
      <c r="E39">
        <v>80345</v>
      </c>
      <c r="F39">
        <v>0</v>
      </c>
      <c r="G39" s="3">
        <v>53301.82</v>
      </c>
      <c r="H39">
        <v>0</v>
      </c>
      <c r="I39" s="1">
        <v>44452</v>
      </c>
      <c r="J39" t="s">
        <v>1314</v>
      </c>
      <c r="K39" t="s">
        <v>49</v>
      </c>
      <c r="L39" t="s">
        <v>560</v>
      </c>
      <c r="M39" t="s">
        <v>561</v>
      </c>
    </row>
    <row r="40" spans="1:15" x14ac:dyDescent="0.25">
      <c r="A40" t="str">
        <f t="shared" si="3"/>
        <v xml:space="preserve">  03354-3100</v>
      </c>
      <c r="B40" t="s">
        <v>555</v>
      </c>
      <c r="C40">
        <v>2109</v>
      </c>
      <c r="D40" t="str">
        <f t="shared" si="4"/>
        <v>RE</v>
      </c>
      <c r="E40">
        <v>80493</v>
      </c>
      <c r="F40">
        <v>0</v>
      </c>
      <c r="G40" s="3">
        <v>462.4</v>
      </c>
      <c r="H40">
        <v>0</v>
      </c>
      <c r="I40" s="1">
        <v>44461</v>
      </c>
      <c r="J40" t="s">
        <v>1315</v>
      </c>
      <c r="K40" t="s">
        <v>49</v>
      </c>
      <c r="L40" t="s">
        <v>560</v>
      </c>
      <c r="M40" t="s">
        <v>561</v>
      </c>
    </row>
    <row r="41" spans="1:15" x14ac:dyDescent="0.25">
      <c r="A41" t="str">
        <f t="shared" si="3"/>
        <v xml:space="preserve">  03354-3100</v>
      </c>
      <c r="B41" t="s">
        <v>555</v>
      </c>
      <c r="C41">
        <v>2109</v>
      </c>
      <c r="D41" t="str">
        <f t="shared" si="4"/>
        <v>RE</v>
      </c>
      <c r="E41">
        <v>80606</v>
      </c>
      <c r="F41">
        <v>0</v>
      </c>
      <c r="G41" s="3">
        <v>67480</v>
      </c>
      <c r="H41">
        <v>0</v>
      </c>
      <c r="I41" s="1">
        <v>44469</v>
      </c>
      <c r="J41" t="s">
        <v>1316</v>
      </c>
      <c r="K41" t="s">
        <v>49</v>
      </c>
      <c r="L41" t="s">
        <v>560</v>
      </c>
      <c r="M41" t="s">
        <v>561</v>
      </c>
    </row>
    <row r="42" spans="1:15" x14ac:dyDescent="0.25">
      <c r="A42" t="s">
        <v>554</v>
      </c>
      <c r="B42" t="s">
        <v>555</v>
      </c>
      <c r="C42">
        <v>2110</v>
      </c>
      <c r="D42" t="s">
        <v>1263</v>
      </c>
      <c r="E42">
        <v>80853</v>
      </c>
      <c r="F42">
        <v>0</v>
      </c>
      <c r="G42" s="3">
        <v>109123.62</v>
      </c>
      <c r="H42">
        <v>0</v>
      </c>
      <c r="I42" s="1">
        <v>44489</v>
      </c>
      <c r="J42" t="s">
        <v>1354</v>
      </c>
      <c r="K42" t="s">
        <v>49</v>
      </c>
      <c r="L42" t="s">
        <v>559</v>
      </c>
      <c r="M42" t="s">
        <v>560</v>
      </c>
      <c r="N42" t="s">
        <v>561</v>
      </c>
      <c r="O42" t="s">
        <v>20</v>
      </c>
    </row>
    <row r="43" spans="1:15" x14ac:dyDescent="0.25">
      <c r="A43" t="s">
        <v>554</v>
      </c>
      <c r="B43" t="s">
        <v>555</v>
      </c>
      <c r="C43">
        <v>2111</v>
      </c>
      <c r="D43" t="s">
        <v>1263</v>
      </c>
      <c r="E43">
        <v>81054</v>
      </c>
      <c r="F43">
        <v>0</v>
      </c>
      <c r="G43" s="3">
        <v>120545.14</v>
      </c>
      <c r="H43">
        <v>0</v>
      </c>
      <c r="I43" s="1">
        <v>44504</v>
      </c>
      <c r="J43" t="s">
        <v>1355</v>
      </c>
      <c r="K43" t="s">
        <v>49</v>
      </c>
      <c r="L43" t="s">
        <v>559</v>
      </c>
      <c r="M43" t="s">
        <v>560</v>
      </c>
      <c r="N43" t="s">
        <v>561</v>
      </c>
      <c r="O43" t="s">
        <v>20</v>
      </c>
    </row>
    <row r="44" spans="1:15" x14ac:dyDescent="0.25">
      <c r="A44" t="s">
        <v>554</v>
      </c>
      <c r="B44" t="s">
        <v>555</v>
      </c>
      <c r="C44">
        <v>2111</v>
      </c>
      <c r="D44" t="s">
        <v>1263</v>
      </c>
      <c r="E44">
        <v>81288</v>
      </c>
      <c r="F44">
        <v>0</v>
      </c>
      <c r="G44" s="3">
        <v>106827.94</v>
      </c>
      <c r="H44">
        <v>0</v>
      </c>
      <c r="I44" s="1">
        <v>44529</v>
      </c>
      <c r="J44" t="s">
        <v>1356</v>
      </c>
      <c r="K44" t="s">
        <v>49</v>
      </c>
      <c r="L44" t="s">
        <v>559</v>
      </c>
      <c r="M44" t="s">
        <v>560</v>
      </c>
      <c r="N44" t="s">
        <v>561</v>
      </c>
      <c r="O44" t="s">
        <v>20</v>
      </c>
    </row>
    <row r="45" spans="1:15" x14ac:dyDescent="0.25">
      <c r="F45" s="3"/>
      <c r="G45" s="3"/>
    </row>
    <row r="46" spans="1:15" x14ac:dyDescent="0.25">
      <c r="F46" s="3">
        <f>SUM(F11:F45)</f>
        <v>0</v>
      </c>
      <c r="G46" s="16">
        <f>SUM(G11:G45)</f>
        <v>2745373.7700001001</v>
      </c>
    </row>
    <row r="48" spans="1:15" x14ac:dyDescent="0.25">
      <c r="G48" s="4">
        <f>+G46-F46</f>
        <v>2745373.7700001001</v>
      </c>
    </row>
    <row r="49" spans="1:13" x14ac:dyDescent="0.25">
      <c r="G49" s="24">
        <f>+'Grants updated'!H27+'Grants updated'!H28</f>
        <v>265921.77</v>
      </c>
    </row>
    <row r="51" spans="1:13" x14ac:dyDescent="0.25">
      <c r="G51" s="24">
        <f>+G48+G49</f>
        <v>3011295.5400001002</v>
      </c>
      <c r="H51" t="s">
        <v>1357</v>
      </c>
    </row>
    <row r="55" spans="1:13" x14ac:dyDescent="0.25">
      <c r="G55">
        <v>2280632.1400000998</v>
      </c>
    </row>
    <row r="56" spans="1:13" x14ac:dyDescent="0.25">
      <c r="G56" s="3"/>
    </row>
    <row r="57" spans="1:13" x14ac:dyDescent="0.25">
      <c r="A57" t="str">
        <f>"  03354-4000"</f>
        <v xml:space="preserve">  03354-4000</v>
      </c>
      <c r="B57" t="s">
        <v>1096</v>
      </c>
      <c r="C57">
        <v>2001</v>
      </c>
      <c r="D57" t="str">
        <f>"RE"</f>
        <v>RE</v>
      </c>
      <c r="E57">
        <v>72209</v>
      </c>
      <c r="F57">
        <v>0</v>
      </c>
      <c r="G57" s="3">
        <v>78368</v>
      </c>
      <c r="H57">
        <v>0</v>
      </c>
      <c r="I57" s="1">
        <v>43857</v>
      </c>
      <c r="J57" t="s">
        <v>1094</v>
      </c>
      <c r="K57" t="s">
        <v>49</v>
      </c>
      <c r="L57" t="s">
        <v>559</v>
      </c>
      <c r="M57" t="s">
        <v>1095</v>
      </c>
    </row>
    <row r="58" spans="1:13" x14ac:dyDescent="0.25">
      <c r="A58" t="str">
        <f>"  03354-4000"</f>
        <v xml:space="preserve">  03354-4000</v>
      </c>
      <c r="B58" t="s">
        <v>1096</v>
      </c>
      <c r="C58">
        <v>2102</v>
      </c>
      <c r="D58" t="str">
        <f>"RE"</f>
        <v>RE</v>
      </c>
      <c r="E58">
        <v>77522</v>
      </c>
      <c r="F58">
        <v>0</v>
      </c>
      <c r="G58" s="3">
        <v>88509</v>
      </c>
      <c r="H58">
        <v>0</v>
      </c>
      <c r="I58" s="1">
        <v>44251</v>
      </c>
      <c r="J58" t="s">
        <v>1213</v>
      </c>
      <c r="K58" t="s">
        <v>49</v>
      </c>
      <c r="L58" t="s">
        <v>559</v>
      </c>
      <c r="M58" t="s">
        <v>1214</v>
      </c>
    </row>
    <row r="60" spans="1:13" x14ac:dyDescent="0.25">
      <c r="G60" s="47">
        <f>SUM(G57:G59)</f>
        <v>166877</v>
      </c>
    </row>
    <row r="62" spans="1:13" x14ac:dyDescent="0.25">
      <c r="A62" t="str">
        <f>"  03354-3000"</f>
        <v xml:space="preserve">  03354-3000</v>
      </c>
      <c r="B62" t="s">
        <v>1279</v>
      </c>
      <c r="C62">
        <v>2011</v>
      </c>
      <c r="D62" t="str">
        <f>"JE"</f>
        <v>JE</v>
      </c>
      <c r="E62">
        <v>76213</v>
      </c>
      <c r="F62">
        <v>0</v>
      </c>
      <c r="G62" s="47">
        <v>99042.77</v>
      </c>
      <c r="H62">
        <v>0</v>
      </c>
      <c r="I62" s="1">
        <v>44140</v>
      </c>
      <c r="J62" t="s">
        <v>556</v>
      </c>
      <c r="K62" t="s">
        <v>49</v>
      </c>
      <c r="L62" t="s">
        <v>1185</v>
      </c>
      <c r="M62" t="s">
        <v>1186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M34"/>
  <sheetViews>
    <sheetView workbookViewId="0">
      <selection activeCell="R4" sqref="R4"/>
    </sheetView>
  </sheetViews>
  <sheetFormatPr defaultRowHeight="15" x14ac:dyDescent="0.25"/>
  <cols>
    <col min="1" max="1" width="24" bestFit="1" customWidth="1"/>
    <col min="2" max="2" width="16.85546875" customWidth="1"/>
    <col min="3" max="3" width="15.42578125" customWidth="1"/>
    <col min="4" max="4" width="19.42578125" customWidth="1"/>
    <col min="5" max="5" width="18.28515625" customWidth="1"/>
    <col min="6" max="6" width="11.42578125" bestFit="1" customWidth="1"/>
    <col min="7" max="7" width="11.7109375" bestFit="1" customWidth="1"/>
    <col min="8" max="8" width="10.7109375" customWidth="1"/>
    <col min="9" max="9" width="11.42578125" bestFit="1" customWidth="1"/>
    <col min="10" max="10" width="10.7109375" customWidth="1"/>
    <col min="11" max="11" width="12.140625" hidden="1" customWidth="1"/>
    <col min="13" max="13" width="12.140625" bestFit="1" customWidth="1"/>
  </cols>
  <sheetData>
    <row r="1" spans="1:13" ht="52.15" customHeight="1" thickBot="1" x14ac:dyDescent="0.3">
      <c r="A1" s="70" t="s">
        <v>1257</v>
      </c>
      <c r="B1" s="71"/>
      <c r="C1" s="71"/>
      <c r="D1" s="71"/>
      <c r="E1" s="71"/>
      <c r="F1" s="71"/>
      <c r="G1" s="71"/>
      <c r="H1" s="71"/>
      <c r="I1" s="71"/>
      <c r="J1" s="72"/>
    </row>
    <row r="2" spans="1:13" ht="60" x14ac:dyDescent="0.25">
      <c r="A2" s="42" t="s">
        <v>379</v>
      </c>
      <c r="B2" s="42" t="s">
        <v>1253</v>
      </c>
      <c r="C2" s="42" t="s">
        <v>1254</v>
      </c>
      <c r="D2" s="43" t="s">
        <v>1250</v>
      </c>
      <c r="E2" s="43" t="s">
        <v>1344</v>
      </c>
      <c r="F2" s="29"/>
      <c r="G2" s="43" t="s">
        <v>1255</v>
      </c>
      <c r="H2" s="29"/>
      <c r="I2" s="43" t="s">
        <v>1256</v>
      </c>
      <c r="J2" s="29"/>
      <c r="K2" s="13"/>
    </row>
    <row r="3" spans="1:13" ht="25.15" customHeight="1" x14ac:dyDescent="0.25">
      <c r="A3" s="30" t="s">
        <v>380</v>
      </c>
      <c r="B3" s="31">
        <f>620000+2375000</f>
        <v>2995000</v>
      </c>
      <c r="C3" s="31">
        <f>+B3*1.03</f>
        <v>3084850</v>
      </c>
      <c r="D3" s="31">
        <f>+C3+1500000</f>
        <v>4584850</v>
      </c>
      <c r="E3" s="31">
        <f>+SUM('08 Expenses'!F71:F108)-SUM('08 Expenses'!G71:G108)+SUM('03 Expenses'!F2:F6)-SUM('03 Expenses'!G2:G6)</f>
        <v>1166785.24</v>
      </c>
      <c r="F3" s="30"/>
      <c r="G3" s="31">
        <v>4318283.76</v>
      </c>
      <c r="H3" s="30"/>
      <c r="I3" s="31">
        <f>+E3+G3</f>
        <v>5485069</v>
      </c>
      <c r="J3" s="30"/>
      <c r="K3" s="39">
        <f>+D3/D$8*1000000</f>
        <v>488333.40256497922</v>
      </c>
    </row>
    <row r="4" spans="1:13" ht="25.15" customHeight="1" x14ac:dyDescent="0.25">
      <c r="A4" s="30" t="s">
        <v>381</v>
      </c>
      <c r="B4" s="31">
        <f>1423000+397000+2213000</f>
        <v>4033000</v>
      </c>
      <c r="C4" s="31">
        <f>+B4*1.03</f>
        <v>4153990</v>
      </c>
      <c r="D4" s="31">
        <f>+C4</f>
        <v>4153990</v>
      </c>
      <c r="E4" s="31">
        <f>+SUM('08 Expenses'!F110:F169)-SUM('08 Expenses'!G110:G169)+SUM('03 Expenses'!F8:F59)-SUM('03 Expenses'!G8:G59)+SUM('03 Expenses'!F61:F85)-SUM('03 Expenses'!G61:G85)+SUM('03 Expenses'!F87:F111)-SUM('03 Expenses'!G87:G111)-'08 Expenses'!F110-'08 Expenses'!F140-'08 Expenses'!F146-'08 Expenses'!F151-'08 Expenses'!F162-'08 Expenses'!F167</f>
        <v>3010515.7400001106</v>
      </c>
      <c r="F4" s="30"/>
      <c r="G4" s="31">
        <v>0</v>
      </c>
      <c r="H4" s="30"/>
      <c r="I4" s="31">
        <f>+E4</f>
        <v>3010515.7400001106</v>
      </c>
      <c r="J4" s="30"/>
      <c r="K4" s="39">
        <f>+D4/D$8*1000000</f>
        <v>442442.40725888486</v>
      </c>
    </row>
    <row r="5" spans="1:13" ht="25.15" customHeight="1" x14ac:dyDescent="0.25">
      <c r="A5" s="30" t="s">
        <v>382</v>
      </c>
      <c r="B5" s="31">
        <f>258000+373000</f>
        <v>631000</v>
      </c>
      <c r="C5" s="31">
        <f>+B5*1.03</f>
        <v>649930</v>
      </c>
      <c r="D5" s="31">
        <f>+C5</f>
        <v>649930</v>
      </c>
      <c r="E5" s="31">
        <f>+SUM('08 Expenses'!F171:F174)+SUM('03 Expenses'!F113:F300)-SUM('03 Expenses'!G113:G300)</f>
        <v>440906.21000000014</v>
      </c>
      <c r="F5" s="30"/>
      <c r="G5" s="31">
        <v>0</v>
      </c>
      <c r="H5" s="30"/>
      <c r="I5" s="31">
        <f>E5</f>
        <v>440906.21000000014</v>
      </c>
      <c r="J5" s="30"/>
      <c r="K5" s="39">
        <f>+D5/D$8*1000000</f>
        <v>69224.190176135962</v>
      </c>
    </row>
    <row r="6" spans="1:13" ht="25.15" customHeight="1" x14ac:dyDescent="0.25">
      <c r="A6" s="30" t="s">
        <v>383</v>
      </c>
      <c r="B6" s="31"/>
      <c r="C6" s="31"/>
      <c r="D6" s="31"/>
      <c r="E6" s="31">
        <f>+SUM('08 Expenses'!F3:F69)-SUM('08 Expenses'!G3:G69)+SUM('03 Expenses'!F302:F307)-'08 Expenses'!F3</f>
        <v>783445.04000000015</v>
      </c>
      <c r="F6" s="30"/>
      <c r="G6" s="31">
        <v>0</v>
      </c>
      <c r="H6" s="30"/>
      <c r="I6" s="31">
        <f>+E6+G6</f>
        <v>783445.04000000015</v>
      </c>
      <c r="J6" s="30"/>
      <c r="M6" s="44"/>
    </row>
    <row r="7" spans="1:13" x14ac:dyDescent="0.25">
      <c r="A7" s="30"/>
      <c r="B7" s="31"/>
      <c r="C7" s="31"/>
      <c r="D7" s="31"/>
      <c r="E7" s="31"/>
      <c r="F7" s="30"/>
      <c r="G7" s="31"/>
      <c r="H7" s="30"/>
      <c r="I7" s="31"/>
      <c r="J7" s="30"/>
    </row>
    <row r="8" spans="1:13" x14ac:dyDescent="0.25">
      <c r="A8" s="32" t="s">
        <v>1260</v>
      </c>
      <c r="B8" s="33">
        <f>SUM(B3:B7)</f>
        <v>7659000</v>
      </c>
      <c r="C8" s="33">
        <f>SUM(C3:C7)</f>
        <v>7888770</v>
      </c>
      <c r="D8" s="33">
        <f>SUM(D3:D7)</f>
        <v>9388770</v>
      </c>
      <c r="E8" s="33">
        <f>SUM(E3:E7)</f>
        <v>5401652.2300001103</v>
      </c>
      <c r="F8" s="30"/>
      <c r="G8" s="33">
        <f>SUM(G3:G7)</f>
        <v>4318283.76</v>
      </c>
      <c r="H8" s="30"/>
      <c r="I8" s="33">
        <f>SUM(I3:I7)</f>
        <v>9719935.990000112</v>
      </c>
      <c r="J8" s="30"/>
      <c r="M8" s="39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3" hidden="1" x14ac:dyDescent="0.25">
      <c r="A10" s="30"/>
      <c r="B10" s="30"/>
    </row>
    <row r="11" spans="1:13" hidden="1" x14ac:dyDescent="0.25">
      <c r="A11" s="30"/>
      <c r="B11" s="30"/>
    </row>
    <row r="12" spans="1:13" hidden="1" x14ac:dyDescent="0.25">
      <c r="A12" s="34"/>
      <c r="B12" s="35"/>
      <c r="C12" s="23"/>
      <c r="D12" s="22" t="s">
        <v>1251</v>
      </c>
      <c r="E12" s="4">
        <f>+'03 Expenses'!F311</f>
        <v>3543312.6300001037</v>
      </c>
    </row>
    <row r="13" spans="1:13" hidden="1" x14ac:dyDescent="0.25">
      <c r="A13" s="34"/>
      <c r="B13" s="35"/>
      <c r="C13" s="23"/>
      <c r="D13" s="22" t="s">
        <v>1252</v>
      </c>
      <c r="E13" s="4">
        <f>+'08 Expenses'!F178</f>
        <v>2156980.9000000097</v>
      </c>
    </row>
    <row r="14" spans="1:13" hidden="1" x14ac:dyDescent="0.25">
      <c r="A14" s="30"/>
      <c r="B14" s="35"/>
      <c r="C14" s="23"/>
      <c r="E14" s="23">
        <f>SUM(E12:E13)</f>
        <v>5700293.530000113</v>
      </c>
    </row>
    <row r="15" spans="1:13" hidden="1" x14ac:dyDescent="0.25">
      <c r="A15" s="30"/>
      <c r="B15" s="35"/>
      <c r="C15" s="23"/>
      <c r="E15" s="23"/>
    </row>
    <row r="16" spans="1:13" x14ac:dyDescent="0.25">
      <c r="A16" s="73" t="s">
        <v>1258</v>
      </c>
      <c r="B16" s="73"/>
      <c r="C16" s="25"/>
      <c r="D16" s="26" t="s">
        <v>1261</v>
      </c>
      <c r="E16" s="41">
        <f>+E28</f>
        <v>3011293.5400001002</v>
      </c>
      <c r="F16" s="40">
        <f>E16/$E$8</f>
        <v>0.55747638162926283</v>
      </c>
      <c r="G16" s="41">
        <f>+G28</f>
        <v>473626.22999989986</v>
      </c>
      <c r="H16" s="40">
        <f>G16/$G$8</f>
        <v>0.10967927452731821</v>
      </c>
      <c r="I16" s="41">
        <f>+G16+E16</f>
        <v>3484919.77</v>
      </c>
      <c r="J16" s="40">
        <f>I16/$I$8</f>
        <v>0.35853320161627522</v>
      </c>
    </row>
    <row r="17" spans="1:10" x14ac:dyDescent="0.25">
      <c r="A17" s="73"/>
      <c r="B17" s="73"/>
      <c r="C17" s="35"/>
      <c r="D17" s="30"/>
      <c r="E17" s="35"/>
      <c r="F17" s="38"/>
      <c r="G17" s="30"/>
      <c r="H17" s="30"/>
      <c r="I17" s="30"/>
      <c r="J17" s="30"/>
    </row>
    <row r="18" spans="1:10" x14ac:dyDescent="0.25">
      <c r="A18" s="73"/>
      <c r="B18" s="73"/>
      <c r="C18" s="63"/>
      <c r="D18" s="64" t="s">
        <v>1262</v>
      </c>
      <c r="E18" s="65">
        <f>+E8-E16</f>
        <v>2390358.6900000102</v>
      </c>
      <c r="F18" s="66">
        <f>E18/$E$8</f>
        <v>0.44252361837073717</v>
      </c>
      <c r="G18" s="65">
        <f>+G8-G16</f>
        <v>3844657.5300000999</v>
      </c>
      <c r="H18" s="66">
        <f>G18/$G$8</f>
        <v>0.89032072547268182</v>
      </c>
      <c r="I18" s="65">
        <f>+I8-I16</f>
        <v>6235016.2200001124</v>
      </c>
      <c r="J18" s="66">
        <f>I18/$I$8</f>
        <v>0.64146679838372478</v>
      </c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2" t="s">
        <v>1249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60" x14ac:dyDescent="0.25">
      <c r="A21" s="32" t="s">
        <v>1242</v>
      </c>
      <c r="B21" s="36" t="s">
        <v>1243</v>
      </c>
      <c r="C21" s="36" t="s">
        <v>1247</v>
      </c>
      <c r="D21" s="30"/>
      <c r="E21" s="36" t="s">
        <v>1248</v>
      </c>
      <c r="F21" s="30"/>
      <c r="G21" s="27" t="s">
        <v>1259</v>
      </c>
      <c r="H21" s="30"/>
      <c r="I21" s="28" t="s">
        <v>1256</v>
      </c>
      <c r="J21" s="30"/>
    </row>
    <row r="22" spans="1:10" x14ac:dyDescent="0.25">
      <c r="A22" s="30" t="s">
        <v>1238</v>
      </c>
      <c r="B22" s="30" t="s">
        <v>1244</v>
      </c>
      <c r="C22" s="31">
        <v>483000</v>
      </c>
      <c r="D22" s="30"/>
      <c r="E22" s="69">
        <f>+'03 Grants'!G46</f>
        <v>2745373.7700001001</v>
      </c>
      <c r="F22" s="30"/>
      <c r="G22" s="74">
        <f>+C22+C23+C24-E22</f>
        <v>473626.22999989986</v>
      </c>
      <c r="H22" s="30"/>
      <c r="I22" s="69">
        <f>+G22+E22</f>
        <v>3219000</v>
      </c>
      <c r="J22" s="30"/>
    </row>
    <row r="23" spans="1:10" x14ac:dyDescent="0.25">
      <c r="A23" s="30" t="s">
        <v>1239</v>
      </c>
      <c r="B23" s="30" t="s">
        <v>1244</v>
      </c>
      <c r="C23" s="31">
        <v>1000000</v>
      </c>
      <c r="D23" s="30"/>
      <c r="E23" s="69"/>
      <c r="F23" s="30"/>
      <c r="G23" s="69"/>
      <c r="H23" s="30"/>
      <c r="I23" s="69"/>
      <c r="J23" s="30"/>
    </row>
    <row r="24" spans="1:10" x14ac:dyDescent="0.25">
      <c r="A24" s="30" t="s">
        <v>1240</v>
      </c>
      <c r="B24" s="30" t="s">
        <v>1245</v>
      </c>
      <c r="C24" s="31">
        <v>1736000</v>
      </c>
      <c r="D24" s="30"/>
      <c r="E24" s="69"/>
      <c r="F24" s="30"/>
      <c r="G24" s="69"/>
      <c r="H24" s="30"/>
      <c r="I24" s="69"/>
      <c r="J24" s="30"/>
    </row>
    <row r="25" spans="1:10" x14ac:dyDescent="0.25">
      <c r="A25" s="30" t="s">
        <v>1241</v>
      </c>
      <c r="B25" s="30" t="s">
        <v>1246</v>
      </c>
      <c r="C25" s="31">
        <v>150000</v>
      </c>
      <c r="D25" s="30"/>
      <c r="E25" s="31">
        <f>+'03 Grants'!G62</f>
        <v>99042.77</v>
      </c>
      <c r="F25" s="30"/>
      <c r="G25" s="31">
        <v>0</v>
      </c>
      <c r="H25" s="30"/>
      <c r="I25" s="31">
        <f>+G25+E25</f>
        <v>99042.77</v>
      </c>
      <c r="J25" s="30"/>
    </row>
    <row r="26" spans="1:10" x14ac:dyDescent="0.25">
      <c r="A26" s="30" t="s">
        <v>1241</v>
      </c>
      <c r="B26" s="30" t="s">
        <v>354</v>
      </c>
      <c r="C26" s="31">
        <v>268000</v>
      </c>
      <c r="D26" s="30"/>
      <c r="E26" s="31">
        <f>+'03 Grants'!G60</f>
        <v>166877</v>
      </c>
      <c r="F26" s="30"/>
      <c r="G26" s="31">
        <v>0</v>
      </c>
      <c r="H26" s="30"/>
      <c r="I26" s="31">
        <f>+G26+E26</f>
        <v>166877</v>
      </c>
      <c r="J26" s="30"/>
    </row>
    <row r="27" spans="1:10" x14ac:dyDescent="0.25">
      <c r="A27" s="30" t="s">
        <v>1336</v>
      </c>
      <c r="B27" s="30" t="s">
        <v>1338</v>
      </c>
      <c r="C27" s="30"/>
      <c r="D27" s="30"/>
      <c r="E27" s="30"/>
      <c r="F27" s="30"/>
      <c r="G27" s="31"/>
      <c r="H27" s="30"/>
      <c r="I27" s="31">
        <f>+G27+E27</f>
        <v>0</v>
      </c>
      <c r="J27" s="30"/>
    </row>
    <row r="28" spans="1:10" x14ac:dyDescent="0.25">
      <c r="A28" s="30"/>
      <c r="B28" s="30"/>
      <c r="C28" s="37">
        <f>SUM(C22:C27)</f>
        <v>3637000</v>
      </c>
      <c r="D28" s="30"/>
      <c r="E28" s="37">
        <f>SUM(E22:E27)</f>
        <v>3011293.5400001002</v>
      </c>
      <c r="F28" s="30"/>
      <c r="G28" s="37">
        <f>SUM(G22:G27)</f>
        <v>473626.22999989986</v>
      </c>
      <c r="H28" s="30"/>
      <c r="I28" s="37">
        <f>SUM(I22:I27)</f>
        <v>3484919.77</v>
      </c>
      <c r="J28" s="30"/>
    </row>
    <row r="29" spans="1:10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idden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x14ac:dyDescent="0.25">
      <c r="A31" s="30" t="s">
        <v>345</v>
      </c>
      <c r="B31" s="30" t="s">
        <v>1265</v>
      </c>
      <c r="C31" s="57">
        <v>1866000</v>
      </c>
      <c r="D31" s="30"/>
      <c r="E31" s="30"/>
      <c r="F31" s="30"/>
      <c r="G31" s="30"/>
      <c r="H31" s="30"/>
      <c r="I31" s="30"/>
      <c r="J31" s="30"/>
    </row>
    <row r="32" spans="1:10" x14ac:dyDescent="0.25">
      <c r="A32" s="30" t="s">
        <v>345</v>
      </c>
      <c r="B32" s="30" t="s">
        <v>1266</v>
      </c>
      <c r="C32" s="57">
        <v>1866000</v>
      </c>
      <c r="D32" s="30"/>
      <c r="E32" s="30"/>
      <c r="F32" s="30"/>
      <c r="G32" s="30"/>
      <c r="H32" s="30"/>
      <c r="I32" s="30"/>
      <c r="J32" s="30"/>
    </row>
    <row r="33" spans="1:10" x14ac:dyDescent="0.25">
      <c r="A33" s="30"/>
      <c r="B33" s="58" t="s">
        <v>1337</v>
      </c>
      <c r="C33" s="59">
        <f>SUM(C31:C32)</f>
        <v>3732000</v>
      </c>
      <c r="D33" s="60"/>
      <c r="E33" s="30"/>
      <c r="F33" s="30"/>
      <c r="G33" s="30"/>
      <c r="H33" s="30"/>
      <c r="I33" s="30"/>
      <c r="J33" s="30"/>
    </row>
    <row r="34" spans="1:10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</sheetData>
  <mergeCells count="5">
    <mergeCell ref="E22:E24"/>
    <mergeCell ref="A1:J1"/>
    <mergeCell ref="A16:B18"/>
    <mergeCell ref="I22:I24"/>
    <mergeCell ref="G22:G24"/>
  </mergeCells>
  <printOptions horizontalCentered="1"/>
  <pageMargins left="0" right="0" top="0.5" bottom="0.5" header="0.3" footer="0.3"/>
  <pageSetup scale="86" orientation="landscape" r:id="rId1"/>
  <headerFooter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P31"/>
  <sheetViews>
    <sheetView showWhiteSpace="0" zoomScaleNormal="100" workbookViewId="0">
      <selection activeCell="A9" sqref="A9"/>
    </sheetView>
  </sheetViews>
  <sheetFormatPr defaultRowHeight="15" x14ac:dyDescent="0.25"/>
  <cols>
    <col min="1" max="1" width="25.85546875" customWidth="1"/>
    <col min="2" max="2" width="10.7109375" customWidth="1"/>
    <col min="3" max="3" width="10" customWidth="1"/>
    <col min="4" max="4" width="14.140625" customWidth="1"/>
    <col min="5" max="5" width="38.7109375" customWidth="1"/>
    <col min="6" max="6" width="9.140625" customWidth="1"/>
    <col min="7" max="7" width="10.7109375" bestFit="1" customWidth="1"/>
    <col min="8" max="8" width="9.28515625" customWidth="1"/>
    <col min="9" max="11" width="11.7109375" customWidth="1"/>
    <col min="13" max="13" width="11.5703125" customWidth="1"/>
    <col min="14" max="14" width="11.140625" style="14" customWidth="1"/>
    <col min="15" max="15" width="11.28515625" style="14" customWidth="1"/>
    <col min="16" max="16" width="9.140625" style="14" customWidth="1"/>
  </cols>
  <sheetData>
    <row r="1" spans="1:16" ht="18.75" x14ac:dyDescent="0.3">
      <c r="A1" s="75" t="s">
        <v>378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5">
      <c r="B2" s="1"/>
    </row>
    <row r="3" spans="1:16" s="12" customFormat="1" ht="60" x14ac:dyDescent="0.25">
      <c r="A3" s="48" t="s">
        <v>377</v>
      </c>
      <c r="B3" s="48" t="s">
        <v>376</v>
      </c>
      <c r="C3" s="48" t="s">
        <v>375</v>
      </c>
      <c r="D3" s="48" t="s">
        <v>374</v>
      </c>
      <c r="E3" s="48" t="s">
        <v>373</v>
      </c>
      <c r="F3" s="48" t="s">
        <v>372</v>
      </c>
      <c r="G3" s="48" t="s">
        <v>371</v>
      </c>
      <c r="H3" s="49" t="s">
        <v>370</v>
      </c>
      <c r="I3" s="49" t="s">
        <v>369</v>
      </c>
      <c r="J3" s="49" t="s">
        <v>368</v>
      </c>
      <c r="K3" s="49" t="s">
        <v>367</v>
      </c>
      <c r="L3" s="48" t="s">
        <v>366</v>
      </c>
      <c r="M3" s="49" t="s">
        <v>365</v>
      </c>
      <c r="N3" s="49" t="s">
        <v>364</v>
      </c>
      <c r="O3" s="49" t="s">
        <v>363</v>
      </c>
      <c r="P3" s="49" t="s">
        <v>362</v>
      </c>
    </row>
    <row r="4" spans="1:16" ht="30" x14ac:dyDescent="0.25">
      <c r="A4" s="7" t="s">
        <v>344</v>
      </c>
      <c r="B4" s="8" t="s">
        <v>341</v>
      </c>
      <c r="C4" s="8" t="s">
        <v>340</v>
      </c>
      <c r="D4" s="7" t="s">
        <v>347</v>
      </c>
      <c r="E4" s="7"/>
      <c r="F4" s="7"/>
      <c r="G4" s="9">
        <v>483000</v>
      </c>
      <c r="H4" s="8"/>
      <c r="I4" s="9">
        <f>G4-H4</f>
        <v>483000</v>
      </c>
      <c r="J4" s="9"/>
      <c r="K4" s="9"/>
      <c r="L4" s="7">
        <v>2018</v>
      </c>
      <c r="M4" s="8">
        <v>2020</v>
      </c>
      <c r="N4" s="7" t="s">
        <v>338</v>
      </c>
      <c r="O4" s="7" t="s">
        <v>338</v>
      </c>
      <c r="P4" s="7" t="s">
        <v>337</v>
      </c>
    </row>
    <row r="5" spans="1:16" ht="30" x14ac:dyDescent="0.25">
      <c r="A5" s="7" t="s">
        <v>346</v>
      </c>
      <c r="B5" s="8"/>
      <c r="C5" s="8"/>
      <c r="D5" s="7" t="s">
        <v>345</v>
      </c>
      <c r="E5" s="7"/>
      <c r="F5" s="7"/>
      <c r="G5" s="9"/>
      <c r="H5" s="8"/>
      <c r="I5" s="9"/>
      <c r="J5" s="9"/>
      <c r="K5" s="9"/>
      <c r="L5" s="7"/>
      <c r="M5" s="8"/>
      <c r="N5" s="7"/>
      <c r="O5" s="7"/>
      <c r="P5" s="7"/>
    </row>
    <row r="6" spans="1:16" ht="30" x14ac:dyDescent="0.25">
      <c r="A6" s="7" t="s">
        <v>344</v>
      </c>
      <c r="B6" s="8" t="s">
        <v>341</v>
      </c>
      <c r="C6" s="8" t="s">
        <v>340</v>
      </c>
      <c r="D6" s="7" t="s">
        <v>343</v>
      </c>
      <c r="E6" s="7"/>
      <c r="F6" s="7"/>
      <c r="G6" s="9">
        <v>1000000</v>
      </c>
      <c r="H6" s="8"/>
      <c r="I6" s="9">
        <f>G6-H6</f>
        <v>1000000</v>
      </c>
      <c r="J6" s="9"/>
      <c r="K6" s="9"/>
      <c r="L6" s="7">
        <v>2016</v>
      </c>
      <c r="M6" s="8">
        <v>2020</v>
      </c>
      <c r="N6" s="7" t="s">
        <v>338</v>
      </c>
      <c r="O6" s="7" t="s">
        <v>338</v>
      </c>
      <c r="P6" s="7" t="s">
        <v>337</v>
      </c>
    </row>
    <row r="7" spans="1:16" ht="30" x14ac:dyDescent="0.25">
      <c r="A7" s="8" t="s">
        <v>342</v>
      </c>
      <c r="B7" s="8" t="s">
        <v>341</v>
      </c>
      <c r="C7" s="8" t="s">
        <v>340</v>
      </c>
      <c r="D7" s="7" t="s">
        <v>339</v>
      </c>
      <c r="E7" s="7"/>
      <c r="F7" s="7"/>
      <c r="G7" s="9">
        <v>1736000</v>
      </c>
      <c r="H7" s="8"/>
      <c r="I7" s="9">
        <f>G7-H7</f>
        <v>1736000</v>
      </c>
      <c r="J7" s="9"/>
      <c r="K7" s="9"/>
      <c r="L7" s="8">
        <v>2016</v>
      </c>
      <c r="M7" s="8">
        <v>2020</v>
      </c>
      <c r="N7" s="7" t="s">
        <v>338</v>
      </c>
      <c r="O7" s="7" t="s">
        <v>338</v>
      </c>
      <c r="P7" s="7" t="s">
        <v>337</v>
      </c>
    </row>
    <row r="8" spans="1:16" x14ac:dyDescent="0.25">
      <c r="A8" s="8"/>
      <c r="B8" s="8"/>
      <c r="C8" s="8"/>
      <c r="D8" s="7"/>
      <c r="E8" s="7"/>
      <c r="F8" s="7"/>
      <c r="G8" s="9"/>
      <c r="H8" s="8"/>
      <c r="I8" s="9"/>
      <c r="J8" s="9"/>
      <c r="K8" s="9"/>
      <c r="L8" s="8"/>
      <c r="M8" s="8"/>
      <c r="N8" s="7"/>
      <c r="O8" s="7"/>
      <c r="P8" s="7"/>
    </row>
    <row r="9" spans="1:16" ht="115.15" customHeight="1" x14ac:dyDescent="0.25">
      <c r="A9" s="7" t="s">
        <v>1282</v>
      </c>
      <c r="B9" s="8" t="s">
        <v>354</v>
      </c>
      <c r="C9" s="7" t="s">
        <v>353</v>
      </c>
      <c r="D9" s="7" t="s">
        <v>1283</v>
      </c>
      <c r="E9" s="50" t="s">
        <v>1284</v>
      </c>
      <c r="F9" s="68" t="s">
        <v>1285</v>
      </c>
      <c r="G9" s="9">
        <v>380000</v>
      </c>
      <c r="H9" s="8"/>
      <c r="I9" s="9">
        <f>G9-H9</f>
        <v>380000</v>
      </c>
      <c r="J9" s="10">
        <v>43252</v>
      </c>
      <c r="K9" s="10">
        <v>44742</v>
      </c>
      <c r="L9" s="8">
        <v>2018</v>
      </c>
      <c r="M9" s="8" t="s">
        <v>1286</v>
      </c>
      <c r="N9" s="51">
        <v>0.15</v>
      </c>
      <c r="O9" s="7"/>
      <c r="P9" s="7"/>
    </row>
    <row r="10" spans="1:16" ht="60" x14ac:dyDescent="0.25">
      <c r="A10" s="7" t="s">
        <v>1287</v>
      </c>
      <c r="B10" s="8" t="s">
        <v>1288</v>
      </c>
      <c r="C10" s="7" t="s">
        <v>353</v>
      </c>
      <c r="D10" s="7" t="s">
        <v>1283</v>
      </c>
      <c r="E10" s="50" t="s">
        <v>1289</v>
      </c>
      <c r="F10" s="7" t="s">
        <v>1290</v>
      </c>
      <c r="G10" s="9">
        <v>250000</v>
      </c>
      <c r="H10" s="9"/>
      <c r="I10" s="9">
        <f>G10-H10</f>
        <v>250000</v>
      </c>
      <c r="J10" s="10">
        <v>43361</v>
      </c>
      <c r="K10" s="52">
        <v>44561</v>
      </c>
      <c r="L10" s="8">
        <v>2018</v>
      </c>
      <c r="M10" s="8" t="s">
        <v>1286</v>
      </c>
      <c r="N10" s="7" t="s">
        <v>338</v>
      </c>
      <c r="O10" s="7" t="s">
        <v>338</v>
      </c>
      <c r="P10" s="7" t="s">
        <v>338</v>
      </c>
    </row>
    <row r="11" spans="1:16" x14ac:dyDescent="0.25">
      <c r="A11" s="7"/>
      <c r="B11" s="8"/>
      <c r="C11" s="7"/>
      <c r="D11" s="7"/>
      <c r="E11" s="7"/>
      <c r="F11" s="7"/>
      <c r="G11" s="7"/>
      <c r="H11" s="7"/>
      <c r="I11" s="9"/>
      <c r="J11" s="10"/>
      <c r="K11" s="10"/>
      <c r="L11" s="8"/>
      <c r="M11" s="8"/>
      <c r="N11" s="7"/>
      <c r="O11" s="7"/>
      <c r="P11" s="7"/>
    </row>
    <row r="12" spans="1:16" ht="42.6" customHeight="1" x14ac:dyDescent="0.25">
      <c r="A12" s="7" t="s">
        <v>1291</v>
      </c>
      <c r="B12" s="8" t="s">
        <v>1292</v>
      </c>
      <c r="C12" s="8" t="s">
        <v>353</v>
      </c>
      <c r="D12" s="7" t="s">
        <v>1293</v>
      </c>
      <c r="E12" s="14" t="s">
        <v>1294</v>
      </c>
      <c r="F12" t="s">
        <v>1295</v>
      </c>
      <c r="G12" s="9">
        <v>65000</v>
      </c>
      <c r="H12" s="9"/>
      <c r="I12" s="9">
        <f>G12-H12</f>
        <v>65000</v>
      </c>
      <c r="J12" s="9"/>
      <c r="K12" s="10">
        <v>44742</v>
      </c>
      <c r="L12" s="8">
        <v>2017</v>
      </c>
      <c r="M12" s="8">
        <f>L12+3</f>
        <v>2020</v>
      </c>
      <c r="N12" s="7" t="s">
        <v>338</v>
      </c>
      <c r="O12" s="7" t="s">
        <v>338</v>
      </c>
      <c r="P12" s="7" t="s">
        <v>338</v>
      </c>
    </row>
    <row r="13" spans="1:16" ht="73.150000000000006" customHeight="1" x14ac:dyDescent="0.25">
      <c r="A13" s="7" t="s">
        <v>1282</v>
      </c>
      <c r="B13" s="8" t="s">
        <v>354</v>
      </c>
      <c r="C13" s="7" t="s">
        <v>1296</v>
      </c>
      <c r="D13" s="7" t="s">
        <v>1293</v>
      </c>
      <c r="E13" s="7" t="s">
        <v>1297</v>
      </c>
      <c r="F13" s="68" t="s">
        <v>1285</v>
      </c>
      <c r="G13" s="9">
        <v>500000</v>
      </c>
      <c r="H13" s="8"/>
      <c r="I13" s="9">
        <v>500000</v>
      </c>
      <c r="J13" s="10">
        <v>43160</v>
      </c>
      <c r="K13" s="10">
        <v>44985</v>
      </c>
      <c r="L13" s="8">
        <v>2018</v>
      </c>
      <c r="M13" s="8">
        <v>2023</v>
      </c>
      <c r="N13" s="51">
        <v>0.15</v>
      </c>
      <c r="O13" s="7"/>
      <c r="P13" s="7"/>
    </row>
    <row r="14" spans="1:16" ht="105.6" customHeight="1" x14ac:dyDescent="0.25">
      <c r="A14" s="7" t="s">
        <v>1298</v>
      </c>
      <c r="B14" s="8" t="s">
        <v>1299</v>
      </c>
      <c r="C14" s="7" t="s">
        <v>353</v>
      </c>
      <c r="D14" s="7" t="s">
        <v>1293</v>
      </c>
      <c r="E14" s="53" t="s">
        <v>1300</v>
      </c>
      <c r="F14" s="7" t="s">
        <v>1301</v>
      </c>
      <c r="G14" s="9">
        <v>350000</v>
      </c>
      <c r="H14" s="8"/>
      <c r="I14" s="9">
        <v>350000</v>
      </c>
      <c r="J14" s="9"/>
      <c r="K14" s="52">
        <v>44561</v>
      </c>
      <c r="L14" s="8">
        <v>2018</v>
      </c>
      <c r="M14" s="8">
        <v>2023</v>
      </c>
      <c r="N14" s="7"/>
      <c r="O14" s="7"/>
      <c r="P14" s="7"/>
    </row>
    <row r="15" spans="1:16" ht="7.15" customHeight="1" x14ac:dyDescent="0.25">
      <c r="A15" s="7"/>
      <c r="B15" s="8"/>
      <c r="C15" s="7"/>
      <c r="D15" s="7"/>
      <c r="E15" s="53"/>
      <c r="F15" s="7"/>
      <c r="G15" s="9"/>
      <c r="H15" s="8"/>
      <c r="I15" s="9"/>
      <c r="J15" s="9"/>
      <c r="K15" s="10"/>
      <c r="L15" s="8"/>
      <c r="M15" s="8"/>
      <c r="N15" s="7"/>
      <c r="O15" s="7"/>
      <c r="P15" s="7"/>
    </row>
    <row r="16" spans="1:16" ht="30" x14ac:dyDescent="0.25">
      <c r="A16" s="7" t="s">
        <v>1302</v>
      </c>
      <c r="B16" s="8" t="s">
        <v>1288</v>
      </c>
      <c r="C16" s="7" t="s">
        <v>353</v>
      </c>
      <c r="D16" s="7" t="s">
        <v>1303</v>
      </c>
      <c r="E16" s="7" t="s">
        <v>1304</v>
      </c>
      <c r="F16" s="7" t="s">
        <v>1305</v>
      </c>
      <c r="G16" s="9">
        <v>152890</v>
      </c>
      <c r="H16" s="8"/>
      <c r="I16" s="9"/>
      <c r="J16" s="9"/>
      <c r="K16" s="10">
        <v>45107</v>
      </c>
      <c r="L16" s="8">
        <v>2020</v>
      </c>
      <c r="M16" s="8">
        <v>2023</v>
      </c>
      <c r="N16" s="7"/>
      <c r="O16" s="7"/>
      <c r="P16" s="7"/>
    </row>
    <row r="17" spans="1:16" s="12" customFormat="1" x14ac:dyDescent="0.25">
      <c r="A17" s="54" t="s">
        <v>1306</v>
      </c>
      <c r="B17" s="48"/>
      <c r="C17" s="54"/>
      <c r="D17" s="54"/>
      <c r="E17" s="54"/>
      <c r="F17" s="54"/>
      <c r="G17" s="55">
        <f>SUM(G4:G16)</f>
        <v>4916890</v>
      </c>
      <c r="H17" s="48"/>
      <c r="I17" s="55">
        <f>SUM(I4:I14)</f>
        <v>4764000</v>
      </c>
      <c r="J17" s="55"/>
      <c r="K17" s="55"/>
      <c r="L17" s="48"/>
      <c r="M17" s="48"/>
      <c r="N17" s="54"/>
      <c r="O17" s="54"/>
      <c r="P17" s="54"/>
    </row>
    <row r="18" spans="1:16" x14ac:dyDescent="0.25">
      <c r="A18" s="14"/>
      <c r="C18" s="14"/>
      <c r="D18" s="14"/>
      <c r="E18" s="14"/>
      <c r="F18" s="14"/>
      <c r="G18" s="23"/>
      <c r="I18" s="23"/>
      <c r="J18" s="23"/>
      <c r="K18" s="23"/>
    </row>
    <row r="19" spans="1:16" x14ac:dyDescent="0.25">
      <c r="A19" s="56" t="s">
        <v>1307</v>
      </c>
      <c r="C19" s="14"/>
      <c r="D19" s="14"/>
      <c r="E19" s="14"/>
      <c r="F19" s="14"/>
      <c r="G19" s="23"/>
      <c r="I19" s="23"/>
      <c r="J19" s="23"/>
      <c r="K19" s="23"/>
    </row>
    <row r="20" spans="1:16" ht="30" x14ac:dyDescent="0.25">
      <c r="A20" s="7" t="s">
        <v>1308</v>
      </c>
      <c r="B20" s="8" t="s">
        <v>1309</v>
      </c>
      <c r="C20" s="7" t="s">
        <v>353</v>
      </c>
      <c r="D20" s="7" t="s">
        <v>345</v>
      </c>
      <c r="E20" s="7" t="s">
        <v>1335</v>
      </c>
      <c r="F20" s="7"/>
      <c r="G20" s="9">
        <v>1866000</v>
      </c>
      <c r="H20" s="8"/>
      <c r="I20" s="9"/>
      <c r="J20" s="9"/>
      <c r="K20" s="9"/>
      <c r="L20" s="8"/>
      <c r="M20" s="8"/>
      <c r="N20" s="7"/>
      <c r="O20" s="7"/>
      <c r="P20" s="7" t="s">
        <v>338</v>
      </c>
    </row>
    <row r="21" spans="1:16" ht="30" x14ac:dyDescent="0.25">
      <c r="A21" s="14" t="s">
        <v>1308</v>
      </c>
      <c r="B21" t="s">
        <v>1292</v>
      </c>
      <c r="C21" s="14" t="s">
        <v>353</v>
      </c>
      <c r="D21" s="14" t="s">
        <v>345</v>
      </c>
      <c r="E21" s="7" t="s">
        <v>1335</v>
      </c>
      <c r="F21" s="14"/>
      <c r="G21" s="9">
        <v>1866000</v>
      </c>
      <c r="I21" s="23"/>
      <c r="J21" s="23"/>
      <c r="K21" s="23"/>
    </row>
    <row r="22" spans="1:16" x14ac:dyDescent="0.25">
      <c r="A22" s="14"/>
      <c r="C22" s="14"/>
      <c r="D22" s="14"/>
      <c r="E22" s="14"/>
      <c r="F22" s="14"/>
      <c r="G22" s="23"/>
    </row>
    <row r="23" spans="1:16" x14ac:dyDescent="0.25">
      <c r="A23" t="s">
        <v>1310</v>
      </c>
    </row>
    <row r="25" spans="1:16" x14ac:dyDescent="0.25">
      <c r="A25" s="56" t="s">
        <v>358</v>
      </c>
    </row>
    <row r="27" spans="1:16" ht="30" x14ac:dyDescent="0.25">
      <c r="A27" s="7" t="s">
        <v>361</v>
      </c>
      <c r="B27" s="8" t="s">
        <v>360</v>
      </c>
      <c r="C27" s="8" t="s">
        <v>359</v>
      </c>
      <c r="D27" s="7" t="s">
        <v>352</v>
      </c>
      <c r="E27" s="7" t="s">
        <v>358</v>
      </c>
      <c r="F27" s="7" t="s">
        <v>357</v>
      </c>
      <c r="G27" s="9">
        <v>150000</v>
      </c>
      <c r="H27" s="11">
        <v>99044.77</v>
      </c>
      <c r="I27" s="9">
        <f>G27-H27</f>
        <v>50955.229999999996</v>
      </c>
      <c r="J27" s="9"/>
      <c r="K27" s="10">
        <v>44195</v>
      </c>
      <c r="L27" s="8">
        <v>2016</v>
      </c>
      <c r="M27" s="8">
        <f>L27+3</f>
        <v>2019</v>
      </c>
      <c r="N27" s="7" t="s">
        <v>356</v>
      </c>
      <c r="O27" s="7" t="s">
        <v>338</v>
      </c>
      <c r="P27" s="7" t="s">
        <v>338</v>
      </c>
    </row>
    <row r="28" spans="1:16" ht="75" x14ac:dyDescent="0.25">
      <c r="A28" s="8" t="s">
        <v>355</v>
      </c>
      <c r="B28" s="8" t="s">
        <v>354</v>
      </c>
      <c r="C28" s="8" t="s">
        <v>353</v>
      </c>
      <c r="D28" s="7" t="s">
        <v>352</v>
      </c>
      <c r="E28" s="15" t="s">
        <v>351</v>
      </c>
      <c r="F28" s="7" t="s">
        <v>350</v>
      </c>
      <c r="G28" s="9">
        <v>268000</v>
      </c>
      <c r="H28" s="17">
        <v>166877</v>
      </c>
      <c r="I28" s="9">
        <f>G28-H28</f>
        <v>101123</v>
      </c>
      <c r="J28" s="10">
        <v>42736</v>
      </c>
      <c r="K28" s="10">
        <v>44196</v>
      </c>
      <c r="L28" s="8">
        <v>2016</v>
      </c>
      <c r="M28" s="8">
        <f>L28+3</f>
        <v>2019</v>
      </c>
      <c r="N28" s="7" t="s">
        <v>349</v>
      </c>
      <c r="O28" s="7" t="s">
        <v>348</v>
      </c>
      <c r="P28" s="7" t="s">
        <v>338</v>
      </c>
    </row>
    <row r="31" spans="1:16" x14ac:dyDescent="0.25">
      <c r="G31" s="67">
        <f>+SUM(G27:G28)-SUM(H27:H28)</f>
        <v>152078.22999999998</v>
      </c>
    </row>
  </sheetData>
  <mergeCells count="1">
    <mergeCell ref="A1:P1"/>
  </mergeCells>
  <pageMargins left="0.7" right="0.7" top="0.75" bottom="0.75" header="0.3" footer="0.3"/>
  <pageSetup scale="56" orientation="landscape" r:id="rId1"/>
  <headerFooter>
    <oddHeader>&amp;C&amp;Z&amp;F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P12"/>
  <sheetViews>
    <sheetView tabSelected="1" workbookViewId="0">
      <selection activeCell="A6" sqref="A6"/>
    </sheetView>
  </sheetViews>
  <sheetFormatPr defaultRowHeight="15" x14ac:dyDescent="0.25"/>
  <cols>
    <col min="1" max="1" width="20.28515625" bestFit="1" customWidth="1"/>
    <col min="2" max="2" width="7.28515625" bestFit="1" customWidth="1"/>
    <col min="4" max="4" width="18.7109375" customWidth="1"/>
    <col min="5" max="5" width="34.28515625" customWidth="1"/>
    <col min="6" max="6" width="7.5703125" bestFit="1" customWidth="1"/>
    <col min="7" max="7" width="37.28515625" customWidth="1"/>
    <col min="8" max="8" width="20.42578125" bestFit="1" customWidth="1"/>
    <col min="9" max="9" width="13.5703125" customWidth="1"/>
    <col min="10" max="10" width="13.7109375" customWidth="1"/>
    <col min="11" max="11" width="10.5703125" bestFit="1" customWidth="1"/>
    <col min="14" max="14" width="13.28515625" customWidth="1"/>
    <col min="15" max="15" width="16.140625" customWidth="1"/>
  </cols>
  <sheetData>
    <row r="1" spans="1:16" ht="18.75" x14ac:dyDescent="0.3">
      <c r="A1" s="75" t="s">
        <v>378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5">
      <c r="B2" s="1"/>
      <c r="N2" s="14"/>
      <c r="O2" s="14"/>
      <c r="P2" s="14"/>
    </row>
    <row r="3" spans="1:16" s="12" customFormat="1" ht="40.15" customHeight="1" x14ac:dyDescent="0.25">
      <c r="A3" s="12" t="s">
        <v>377</v>
      </c>
      <c r="B3" s="12" t="s">
        <v>376</v>
      </c>
      <c r="C3" s="12" t="s">
        <v>375</v>
      </c>
      <c r="D3" s="12" t="s">
        <v>374</v>
      </c>
      <c r="E3" s="12" t="s">
        <v>373</v>
      </c>
      <c r="F3" s="12" t="s">
        <v>372</v>
      </c>
      <c r="G3" s="12" t="s">
        <v>371</v>
      </c>
      <c r="H3" s="13" t="s">
        <v>370</v>
      </c>
      <c r="I3" s="13" t="s">
        <v>369</v>
      </c>
      <c r="J3" s="13" t="s">
        <v>368</v>
      </c>
      <c r="K3" s="13" t="s">
        <v>367</v>
      </c>
      <c r="L3" s="12" t="s">
        <v>366</v>
      </c>
      <c r="M3" s="13" t="s">
        <v>365</v>
      </c>
      <c r="N3" s="13" t="s">
        <v>364</v>
      </c>
      <c r="O3" s="13" t="s">
        <v>363</v>
      </c>
      <c r="P3" s="13" t="s">
        <v>362</v>
      </c>
    </row>
    <row r="6" spans="1:16" x14ac:dyDescent="0.25">
      <c r="A6" s="7" t="s">
        <v>344</v>
      </c>
      <c r="B6" s="8" t="s">
        <v>341</v>
      </c>
      <c r="C6" s="8" t="s">
        <v>340</v>
      </c>
      <c r="D6" s="7" t="s">
        <v>347</v>
      </c>
      <c r="E6" s="7"/>
      <c r="F6" s="7"/>
      <c r="G6" s="9">
        <v>483000</v>
      </c>
      <c r="H6" s="8"/>
      <c r="I6" s="9">
        <f>G6-H6</f>
        <v>483000</v>
      </c>
      <c r="J6" s="9"/>
      <c r="K6" s="9"/>
      <c r="L6" s="7">
        <v>2018</v>
      </c>
      <c r="M6" s="8">
        <v>2020</v>
      </c>
      <c r="N6" s="7" t="s">
        <v>338</v>
      </c>
      <c r="O6" s="7" t="s">
        <v>338</v>
      </c>
      <c r="P6" s="7" t="s">
        <v>337</v>
      </c>
    </row>
    <row r="7" spans="1:16" x14ac:dyDescent="0.25">
      <c r="A7" s="7" t="s">
        <v>346</v>
      </c>
      <c r="B7" s="8"/>
      <c r="C7" s="8"/>
      <c r="D7" s="7" t="s">
        <v>345</v>
      </c>
      <c r="E7" s="7"/>
      <c r="F7" s="7"/>
      <c r="G7" s="9"/>
      <c r="H7" s="8"/>
      <c r="I7" s="9"/>
      <c r="J7" s="9"/>
      <c r="K7" s="9"/>
      <c r="L7" s="7"/>
      <c r="M7" s="8"/>
      <c r="N7" s="7"/>
      <c r="O7" s="7"/>
      <c r="P7" s="7"/>
    </row>
    <row r="8" spans="1:16" x14ac:dyDescent="0.25">
      <c r="A8" s="7" t="s">
        <v>344</v>
      </c>
      <c r="B8" s="8" t="s">
        <v>341</v>
      </c>
      <c r="C8" s="8" t="s">
        <v>340</v>
      </c>
      <c r="D8" s="7" t="s">
        <v>343</v>
      </c>
      <c r="E8" s="7"/>
      <c r="F8" s="7"/>
      <c r="G8" s="9">
        <v>1000000</v>
      </c>
      <c r="H8" s="8"/>
      <c r="I8" s="9">
        <f>G8-H8</f>
        <v>1000000</v>
      </c>
      <c r="J8" s="9"/>
      <c r="K8" s="9"/>
      <c r="L8" s="7">
        <v>2016</v>
      </c>
      <c r="M8" s="8">
        <v>2020</v>
      </c>
      <c r="N8" s="7" t="s">
        <v>338</v>
      </c>
      <c r="O8" s="7" t="s">
        <v>338</v>
      </c>
      <c r="P8" s="7" t="s">
        <v>337</v>
      </c>
    </row>
    <row r="9" spans="1:16" x14ac:dyDescent="0.25">
      <c r="A9" s="8" t="s">
        <v>342</v>
      </c>
      <c r="B9" s="8" t="s">
        <v>341</v>
      </c>
      <c r="C9" s="8" t="s">
        <v>340</v>
      </c>
      <c r="D9" s="7" t="s">
        <v>339</v>
      </c>
      <c r="E9" s="7"/>
      <c r="F9" s="7"/>
      <c r="G9" s="9">
        <v>1736000</v>
      </c>
      <c r="H9" s="8"/>
      <c r="I9" s="9">
        <f>G9-H9</f>
        <v>1736000</v>
      </c>
      <c r="J9" s="9"/>
      <c r="K9" s="9"/>
      <c r="L9" s="8">
        <v>2016</v>
      </c>
      <c r="M9" s="8">
        <v>2020</v>
      </c>
      <c r="N9" s="7" t="s">
        <v>338</v>
      </c>
      <c r="O9" s="7" t="s">
        <v>338</v>
      </c>
      <c r="P9" s="7" t="s">
        <v>337</v>
      </c>
    </row>
    <row r="11" spans="1:16" x14ac:dyDescent="0.25">
      <c r="E11" s="16">
        <f>88509+78368</f>
        <v>166877</v>
      </c>
      <c r="G11" s="6">
        <f>SUM(G6:G9)</f>
        <v>3219000</v>
      </c>
      <c r="H11" s="6">
        <f>SUM(H6:H9)</f>
        <v>0</v>
      </c>
      <c r="I11" s="6">
        <f>SUM(I6:I9)</f>
        <v>3219000</v>
      </c>
    </row>
    <row r="12" spans="1:16" x14ac:dyDescent="0.25">
      <c r="I12" s="5">
        <f>+G11-H11-I11</f>
        <v>0</v>
      </c>
    </row>
  </sheetData>
  <mergeCells count="1">
    <mergeCell ref="A1:P1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29"/>
  <sheetViews>
    <sheetView workbookViewId="0">
      <pane xSplit="9" ySplit="2" topLeftCell="M597" activePane="bottomRight" state="frozen"/>
      <selection pane="topRight" activeCell="J1" sqref="J1"/>
      <selection pane="bottomLeft" activeCell="A3" sqref="A3"/>
      <selection pane="bottomRight" activeCell="C612" sqref="C612"/>
    </sheetView>
  </sheetViews>
  <sheetFormatPr defaultRowHeight="15" x14ac:dyDescent="0.25"/>
  <cols>
    <col min="1" max="1" width="11.5703125" bestFit="1" customWidth="1"/>
    <col min="2" max="2" width="33.140625" bestFit="1" customWidth="1"/>
    <col min="3" max="3" width="5" bestFit="1" customWidth="1"/>
    <col min="4" max="4" width="3.42578125" bestFit="1" customWidth="1"/>
    <col min="5" max="5" width="6" bestFit="1" customWidth="1"/>
    <col min="6" max="7" width="12.5703125" bestFit="1" customWidth="1"/>
    <col min="8" max="8" width="7.42578125" bestFit="1" customWidth="1"/>
    <col min="9" max="9" width="10.5703125" bestFit="1" customWidth="1"/>
    <col min="10" max="10" width="15.28515625" bestFit="1" customWidth="1"/>
    <col min="11" max="11" width="5.85546875" bestFit="1" customWidth="1"/>
    <col min="12" max="12" width="39.85546875" bestFit="1" customWidth="1"/>
    <col min="13" max="13" width="40.5703125" bestFit="1" customWidth="1"/>
    <col min="14" max="14" width="37.140625" bestFit="1" customWidth="1"/>
    <col min="15" max="15" width="30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</v>
      </c>
      <c r="N1" t="s">
        <v>12</v>
      </c>
      <c r="O1" t="s">
        <v>13</v>
      </c>
    </row>
    <row r="2" spans="1:15" x14ac:dyDescent="0.25">
      <c r="A2" t="s">
        <v>569</v>
      </c>
      <c r="B2" t="s">
        <v>15</v>
      </c>
      <c r="H2">
        <v>0</v>
      </c>
    </row>
    <row r="3" spans="1:15" s="18" customFormat="1" x14ac:dyDescent="0.25">
      <c r="A3" t="str">
        <f t="shared" ref="A3:A66" si="0">"  03100-1030"</f>
        <v xml:space="preserve">  03100-1030</v>
      </c>
      <c r="B3" t="s">
        <v>570</v>
      </c>
      <c r="C3">
        <v>1611</v>
      </c>
      <c r="D3" t="str">
        <f>"JE"</f>
        <v>JE</v>
      </c>
      <c r="E3">
        <v>55621</v>
      </c>
      <c r="F3">
        <v>145094.72</v>
      </c>
      <c r="G3">
        <v>0</v>
      </c>
      <c r="H3">
        <v>0</v>
      </c>
      <c r="I3" s="1">
        <v>42689</v>
      </c>
      <c r="J3" t="s">
        <v>223</v>
      </c>
      <c r="K3" t="s">
        <v>49</v>
      </c>
      <c r="L3" t="s">
        <v>571</v>
      </c>
      <c r="M3" t="s">
        <v>572</v>
      </c>
      <c r="N3" t="s">
        <v>20</v>
      </c>
      <c r="O3" t="s">
        <v>20</v>
      </c>
    </row>
    <row r="4" spans="1:15" x14ac:dyDescent="0.25">
      <c r="A4" t="str">
        <f t="shared" si="0"/>
        <v xml:space="preserve">  03100-1030</v>
      </c>
      <c r="B4" t="s">
        <v>570</v>
      </c>
      <c r="C4">
        <v>1611</v>
      </c>
      <c r="D4" t="str">
        <f>"JE"</f>
        <v>JE</v>
      </c>
      <c r="E4">
        <v>55653</v>
      </c>
      <c r="F4">
        <v>307449.11</v>
      </c>
      <c r="G4">
        <v>0</v>
      </c>
      <c r="H4">
        <v>0</v>
      </c>
      <c r="I4" s="1">
        <v>42691</v>
      </c>
      <c r="J4" t="s">
        <v>223</v>
      </c>
      <c r="K4" t="s">
        <v>49</v>
      </c>
      <c r="L4" t="s">
        <v>573</v>
      </c>
      <c r="M4" t="s">
        <v>574</v>
      </c>
      <c r="N4" t="s">
        <v>20</v>
      </c>
      <c r="O4" t="s">
        <v>20</v>
      </c>
    </row>
    <row r="5" spans="1:15" x14ac:dyDescent="0.25">
      <c r="A5" t="str">
        <f t="shared" si="0"/>
        <v xml:space="preserve">  03100-1030</v>
      </c>
      <c r="B5" t="s">
        <v>570</v>
      </c>
      <c r="C5">
        <v>1611</v>
      </c>
      <c r="D5" t="str">
        <f>"JE"</f>
        <v>JE</v>
      </c>
      <c r="E5">
        <v>55656</v>
      </c>
      <c r="F5">
        <v>3600</v>
      </c>
      <c r="G5">
        <v>0</v>
      </c>
      <c r="H5">
        <v>0</v>
      </c>
      <c r="I5" s="1">
        <v>42692</v>
      </c>
      <c r="J5" t="s">
        <v>575</v>
      </c>
      <c r="K5" t="s">
        <v>49</v>
      </c>
      <c r="L5" t="s">
        <v>576</v>
      </c>
      <c r="M5" t="s">
        <v>577</v>
      </c>
      <c r="N5" t="s">
        <v>20</v>
      </c>
      <c r="O5" t="s">
        <v>20</v>
      </c>
    </row>
    <row r="6" spans="1:15" x14ac:dyDescent="0.25">
      <c r="A6" t="str">
        <f t="shared" si="0"/>
        <v xml:space="preserve">  03100-1030</v>
      </c>
      <c r="B6" t="s">
        <v>570</v>
      </c>
      <c r="C6">
        <v>1612</v>
      </c>
      <c r="D6" t="str">
        <f>"CD"</f>
        <v>CD</v>
      </c>
      <c r="E6">
        <v>55842</v>
      </c>
      <c r="F6">
        <v>0</v>
      </c>
      <c r="G6">
        <v>4510</v>
      </c>
      <c r="H6">
        <v>0</v>
      </c>
      <c r="I6" s="1">
        <v>42706</v>
      </c>
      <c r="J6">
        <v>1062</v>
      </c>
      <c r="K6">
        <v>864</v>
      </c>
      <c r="L6" t="s">
        <v>578</v>
      </c>
      <c r="M6" t="s">
        <v>579</v>
      </c>
      <c r="N6" t="s">
        <v>580</v>
      </c>
      <c r="O6" t="s">
        <v>581</v>
      </c>
    </row>
    <row r="7" spans="1:15" x14ac:dyDescent="0.25">
      <c r="A7" t="str">
        <f t="shared" si="0"/>
        <v xml:space="preserve">  03100-1030</v>
      </c>
      <c r="B7" t="s">
        <v>570</v>
      </c>
      <c r="C7">
        <v>1612</v>
      </c>
      <c r="D7" t="str">
        <f>"JE"</f>
        <v>JE</v>
      </c>
      <c r="E7">
        <v>55922</v>
      </c>
      <c r="F7">
        <v>85.48</v>
      </c>
      <c r="G7">
        <v>0</v>
      </c>
      <c r="H7">
        <v>0</v>
      </c>
      <c r="I7" s="1">
        <v>42712</v>
      </c>
      <c r="J7" t="s">
        <v>593</v>
      </c>
      <c r="K7" t="s">
        <v>49</v>
      </c>
      <c r="L7" t="s">
        <v>594</v>
      </c>
      <c r="M7" t="s">
        <v>595</v>
      </c>
      <c r="N7" t="s">
        <v>20</v>
      </c>
      <c r="O7" t="s">
        <v>20</v>
      </c>
    </row>
    <row r="8" spans="1:15" x14ac:dyDescent="0.25">
      <c r="A8" t="str">
        <f t="shared" si="0"/>
        <v xml:space="preserve">  03100-1030</v>
      </c>
      <c r="B8" t="s">
        <v>570</v>
      </c>
      <c r="C8">
        <v>1612</v>
      </c>
      <c r="D8" t="str">
        <f>"CD"</f>
        <v>CD</v>
      </c>
      <c r="E8">
        <v>55980</v>
      </c>
      <c r="F8">
        <v>0</v>
      </c>
      <c r="G8">
        <v>172.07</v>
      </c>
      <c r="H8">
        <v>0</v>
      </c>
      <c r="I8" s="1">
        <v>42717</v>
      </c>
      <c r="J8">
        <v>1063</v>
      </c>
      <c r="K8">
        <v>425</v>
      </c>
      <c r="L8" t="s">
        <v>317</v>
      </c>
      <c r="M8" t="s">
        <v>582</v>
      </c>
      <c r="N8" t="s">
        <v>20</v>
      </c>
      <c r="O8" t="s">
        <v>20</v>
      </c>
    </row>
    <row r="9" spans="1:15" x14ac:dyDescent="0.25">
      <c r="A9" t="str">
        <f t="shared" si="0"/>
        <v xml:space="preserve">  03100-1030</v>
      </c>
      <c r="B9" t="s">
        <v>570</v>
      </c>
      <c r="C9">
        <v>1612</v>
      </c>
      <c r="D9" t="str">
        <f>"CD"</f>
        <v>CD</v>
      </c>
      <c r="E9">
        <v>56034</v>
      </c>
      <c r="F9">
        <v>0</v>
      </c>
      <c r="G9">
        <v>33018</v>
      </c>
      <c r="H9">
        <v>0</v>
      </c>
      <c r="I9" s="1">
        <v>42720</v>
      </c>
      <c r="J9">
        <v>1064</v>
      </c>
      <c r="K9">
        <v>2707</v>
      </c>
      <c r="L9" t="s">
        <v>583</v>
      </c>
      <c r="M9" t="s">
        <v>584</v>
      </c>
      <c r="N9" t="s">
        <v>20</v>
      </c>
      <c r="O9" t="s">
        <v>20</v>
      </c>
    </row>
    <row r="10" spans="1:15" x14ac:dyDescent="0.25">
      <c r="A10" t="str">
        <f t="shared" si="0"/>
        <v xml:space="preserve">  03100-1030</v>
      </c>
      <c r="B10" t="s">
        <v>570</v>
      </c>
      <c r="C10">
        <v>1612</v>
      </c>
      <c r="D10" t="str">
        <f>"JE"</f>
        <v>JE</v>
      </c>
      <c r="E10">
        <v>56117</v>
      </c>
      <c r="F10">
        <v>5.0999999999999996</v>
      </c>
      <c r="G10">
        <v>0</v>
      </c>
      <c r="H10">
        <v>0</v>
      </c>
      <c r="I10" s="1">
        <v>42726</v>
      </c>
      <c r="J10" t="s">
        <v>596</v>
      </c>
      <c r="K10" t="s">
        <v>49</v>
      </c>
      <c r="L10" t="s">
        <v>597</v>
      </c>
      <c r="M10" t="s">
        <v>598</v>
      </c>
      <c r="N10" t="s">
        <v>20</v>
      </c>
      <c r="O10" t="s">
        <v>20</v>
      </c>
    </row>
    <row r="11" spans="1:15" x14ac:dyDescent="0.25">
      <c r="A11" t="str">
        <f t="shared" si="0"/>
        <v xml:space="preserve">  03100-1030</v>
      </c>
      <c r="B11" t="s">
        <v>570</v>
      </c>
      <c r="C11">
        <v>1612</v>
      </c>
      <c r="D11" t="str">
        <f>"CD"</f>
        <v>CD</v>
      </c>
      <c r="E11">
        <v>56187</v>
      </c>
      <c r="F11">
        <v>0</v>
      </c>
      <c r="G11">
        <v>76440</v>
      </c>
      <c r="H11">
        <v>0</v>
      </c>
      <c r="I11" s="1">
        <v>42733</v>
      </c>
      <c r="J11">
        <v>1065</v>
      </c>
      <c r="K11">
        <v>1970</v>
      </c>
      <c r="L11" t="s">
        <v>585</v>
      </c>
      <c r="M11" t="s">
        <v>586</v>
      </c>
      <c r="N11" t="s">
        <v>587</v>
      </c>
      <c r="O11" t="s">
        <v>20</v>
      </c>
    </row>
    <row r="12" spans="1:15" s="18" customFormat="1" x14ac:dyDescent="0.25">
      <c r="A12" t="str">
        <f t="shared" si="0"/>
        <v xml:space="preserve">  03100-1030</v>
      </c>
      <c r="B12" t="s">
        <v>570</v>
      </c>
      <c r="C12">
        <v>1612</v>
      </c>
      <c r="D12" t="str">
        <f>"CD"</f>
        <v>CD</v>
      </c>
      <c r="E12">
        <v>56187</v>
      </c>
      <c r="F12">
        <v>0</v>
      </c>
      <c r="G12">
        <v>7405.9</v>
      </c>
      <c r="H12">
        <v>0</v>
      </c>
      <c r="I12" s="1">
        <v>42733</v>
      </c>
      <c r="J12">
        <v>1066</v>
      </c>
      <c r="K12">
        <v>679</v>
      </c>
      <c r="L12" t="s">
        <v>588</v>
      </c>
      <c r="M12" t="s">
        <v>589</v>
      </c>
      <c r="N12" t="s">
        <v>20</v>
      </c>
      <c r="O12" t="s">
        <v>20</v>
      </c>
    </row>
    <row r="13" spans="1:15" x14ac:dyDescent="0.25">
      <c r="A13" t="str">
        <f t="shared" si="0"/>
        <v xml:space="preserve">  03100-1030</v>
      </c>
      <c r="B13" t="s">
        <v>570</v>
      </c>
      <c r="C13">
        <v>1612</v>
      </c>
      <c r="D13" t="str">
        <f>"CD"</f>
        <v>CD</v>
      </c>
      <c r="E13">
        <v>56187</v>
      </c>
      <c r="F13">
        <v>0</v>
      </c>
      <c r="G13">
        <v>1120</v>
      </c>
      <c r="H13">
        <v>0</v>
      </c>
      <c r="I13" s="1">
        <v>42733</v>
      </c>
      <c r="J13">
        <v>1068</v>
      </c>
      <c r="K13">
        <v>864</v>
      </c>
      <c r="L13" t="s">
        <v>578</v>
      </c>
      <c r="M13" t="s">
        <v>590</v>
      </c>
      <c r="N13" t="s">
        <v>591</v>
      </c>
      <c r="O13" t="s">
        <v>20</v>
      </c>
    </row>
    <row r="14" spans="1:15" x14ac:dyDescent="0.25">
      <c r="A14" t="str">
        <f t="shared" si="0"/>
        <v xml:space="preserve">  03100-1030</v>
      </c>
      <c r="B14" t="s">
        <v>570</v>
      </c>
      <c r="C14">
        <v>1612</v>
      </c>
      <c r="D14" t="str">
        <f>"CD"</f>
        <v>CD</v>
      </c>
      <c r="E14">
        <v>56200</v>
      </c>
      <c r="F14">
        <v>0</v>
      </c>
      <c r="G14">
        <v>3595</v>
      </c>
      <c r="H14">
        <v>0</v>
      </c>
      <c r="I14" s="1">
        <v>42734</v>
      </c>
      <c r="J14">
        <v>1069</v>
      </c>
      <c r="K14">
        <v>864</v>
      </c>
      <c r="L14" t="s">
        <v>578</v>
      </c>
      <c r="M14" t="s">
        <v>592</v>
      </c>
      <c r="N14" t="s">
        <v>20</v>
      </c>
      <c r="O14" t="s">
        <v>20</v>
      </c>
    </row>
    <row r="15" spans="1:15" x14ac:dyDescent="0.25">
      <c r="A15" t="str">
        <f t="shared" si="0"/>
        <v xml:space="preserve">  03100-1030</v>
      </c>
      <c r="B15" t="s">
        <v>570</v>
      </c>
      <c r="C15">
        <v>1612</v>
      </c>
      <c r="D15" t="str">
        <f t="shared" ref="D15:D21" si="1">"RE"</f>
        <v>RE</v>
      </c>
      <c r="E15">
        <v>56233</v>
      </c>
      <c r="F15">
        <v>330198.40000000002</v>
      </c>
      <c r="G15">
        <v>0</v>
      </c>
      <c r="H15">
        <v>0</v>
      </c>
      <c r="I15" s="1">
        <v>42734</v>
      </c>
      <c r="J15" t="s">
        <v>605</v>
      </c>
      <c r="K15" t="s">
        <v>49</v>
      </c>
      <c r="L15" t="s">
        <v>559</v>
      </c>
      <c r="M15" t="s">
        <v>606</v>
      </c>
      <c r="N15" t="s">
        <v>607</v>
      </c>
      <c r="O15" t="s">
        <v>20</v>
      </c>
    </row>
    <row r="16" spans="1:15" x14ac:dyDescent="0.25">
      <c r="A16" t="str">
        <f t="shared" si="0"/>
        <v xml:space="preserve">  03100-1030</v>
      </c>
      <c r="B16" t="s">
        <v>570</v>
      </c>
      <c r="C16">
        <v>1612</v>
      </c>
      <c r="D16" t="str">
        <f t="shared" si="1"/>
        <v>RE</v>
      </c>
      <c r="E16">
        <v>56234</v>
      </c>
      <c r="F16">
        <v>7113.32</v>
      </c>
      <c r="G16">
        <v>0</v>
      </c>
      <c r="H16">
        <v>0</v>
      </c>
      <c r="I16" s="1">
        <v>42734</v>
      </c>
      <c r="J16" t="s">
        <v>608</v>
      </c>
      <c r="K16" t="s">
        <v>49</v>
      </c>
      <c r="L16" t="s">
        <v>559</v>
      </c>
      <c r="M16" t="s">
        <v>609</v>
      </c>
      <c r="N16" t="s">
        <v>610</v>
      </c>
      <c r="O16" t="s">
        <v>20</v>
      </c>
    </row>
    <row r="17" spans="1:15" x14ac:dyDescent="0.25">
      <c r="A17" t="str">
        <f t="shared" si="0"/>
        <v xml:space="preserve">  03100-1030</v>
      </c>
      <c r="B17" t="s">
        <v>570</v>
      </c>
      <c r="C17">
        <v>1612</v>
      </c>
      <c r="D17" t="str">
        <f t="shared" si="1"/>
        <v>RE</v>
      </c>
      <c r="E17">
        <v>56234</v>
      </c>
      <c r="F17">
        <v>70698.03</v>
      </c>
      <c r="G17">
        <v>0</v>
      </c>
      <c r="H17">
        <v>0</v>
      </c>
      <c r="I17" s="1">
        <v>42734</v>
      </c>
      <c r="J17" t="s">
        <v>611</v>
      </c>
      <c r="K17" t="s">
        <v>49</v>
      </c>
      <c r="L17" t="s">
        <v>559</v>
      </c>
      <c r="M17" t="s">
        <v>609</v>
      </c>
      <c r="N17" t="s">
        <v>612</v>
      </c>
      <c r="O17" t="s">
        <v>20</v>
      </c>
    </row>
    <row r="18" spans="1:15" x14ac:dyDescent="0.25">
      <c r="A18" t="str">
        <f t="shared" si="0"/>
        <v xml:space="preserve">  03100-1030</v>
      </c>
      <c r="B18" t="s">
        <v>570</v>
      </c>
      <c r="C18">
        <v>1612</v>
      </c>
      <c r="D18" t="str">
        <f t="shared" si="1"/>
        <v>RE</v>
      </c>
      <c r="E18">
        <v>56234</v>
      </c>
      <c r="F18">
        <v>62733.2</v>
      </c>
      <c r="G18">
        <v>0</v>
      </c>
      <c r="H18">
        <v>0</v>
      </c>
      <c r="I18" s="1">
        <v>42734</v>
      </c>
      <c r="J18" t="s">
        <v>613</v>
      </c>
      <c r="K18" t="s">
        <v>49</v>
      </c>
      <c r="L18" t="s">
        <v>559</v>
      </c>
      <c r="M18" t="s">
        <v>609</v>
      </c>
      <c r="N18" t="s">
        <v>614</v>
      </c>
      <c r="O18" t="s">
        <v>20</v>
      </c>
    </row>
    <row r="19" spans="1:15" x14ac:dyDescent="0.25">
      <c r="A19" t="str">
        <f t="shared" si="0"/>
        <v xml:space="preserve">  03100-1030</v>
      </c>
      <c r="B19" t="s">
        <v>570</v>
      </c>
      <c r="C19">
        <v>1612</v>
      </c>
      <c r="D19" t="str">
        <f t="shared" si="1"/>
        <v>RE</v>
      </c>
      <c r="E19">
        <v>56234</v>
      </c>
      <c r="F19">
        <v>199013.73</v>
      </c>
      <c r="G19">
        <v>0</v>
      </c>
      <c r="H19">
        <v>0</v>
      </c>
      <c r="I19" s="1">
        <v>42734</v>
      </c>
      <c r="J19" t="s">
        <v>615</v>
      </c>
      <c r="K19" t="s">
        <v>49</v>
      </c>
      <c r="L19" t="s">
        <v>559</v>
      </c>
      <c r="M19" t="s">
        <v>609</v>
      </c>
      <c r="N19" t="s">
        <v>616</v>
      </c>
      <c r="O19" t="s">
        <v>20</v>
      </c>
    </row>
    <row r="20" spans="1:15" x14ac:dyDescent="0.25">
      <c r="A20" t="str">
        <f t="shared" si="0"/>
        <v xml:space="preserve">  03100-1030</v>
      </c>
      <c r="B20" t="s">
        <v>570</v>
      </c>
      <c r="C20">
        <v>1612</v>
      </c>
      <c r="D20" t="str">
        <f t="shared" si="1"/>
        <v>RE</v>
      </c>
      <c r="E20">
        <v>56234</v>
      </c>
      <c r="F20">
        <v>9360</v>
      </c>
      <c r="G20">
        <v>0</v>
      </c>
      <c r="H20">
        <v>0</v>
      </c>
      <c r="I20" s="1">
        <v>42734</v>
      </c>
      <c r="J20" t="s">
        <v>617</v>
      </c>
      <c r="K20" t="s">
        <v>49</v>
      </c>
      <c r="L20" t="s">
        <v>559</v>
      </c>
      <c r="M20" t="s">
        <v>609</v>
      </c>
      <c r="N20" t="s">
        <v>618</v>
      </c>
      <c r="O20" t="s">
        <v>20</v>
      </c>
    </row>
    <row r="21" spans="1:15" x14ac:dyDescent="0.25">
      <c r="A21" t="str">
        <f t="shared" si="0"/>
        <v xml:space="preserve">  03100-1030</v>
      </c>
      <c r="B21" t="s">
        <v>570</v>
      </c>
      <c r="C21">
        <v>1612</v>
      </c>
      <c r="D21" t="str">
        <f t="shared" si="1"/>
        <v>RE</v>
      </c>
      <c r="E21">
        <v>56234</v>
      </c>
      <c r="F21">
        <v>18371.259999999998</v>
      </c>
      <c r="G21">
        <v>0</v>
      </c>
      <c r="H21">
        <v>0</v>
      </c>
      <c r="I21" s="1">
        <v>42734</v>
      </c>
      <c r="J21" t="s">
        <v>619</v>
      </c>
      <c r="K21" t="s">
        <v>49</v>
      </c>
      <c r="L21" t="s">
        <v>559</v>
      </c>
      <c r="M21" t="s">
        <v>609</v>
      </c>
      <c r="N21" t="s">
        <v>620</v>
      </c>
      <c r="O21" t="s">
        <v>20</v>
      </c>
    </row>
    <row r="22" spans="1:15" x14ac:dyDescent="0.25">
      <c r="A22" t="str">
        <f t="shared" si="0"/>
        <v xml:space="preserve">  03100-1030</v>
      </c>
      <c r="B22" t="s">
        <v>570</v>
      </c>
      <c r="C22">
        <v>1612</v>
      </c>
      <c r="D22" t="str">
        <f>"JE"</f>
        <v>JE</v>
      </c>
      <c r="E22">
        <v>56286</v>
      </c>
      <c r="F22">
        <v>0</v>
      </c>
      <c r="G22">
        <v>330198.40000000002</v>
      </c>
      <c r="H22">
        <v>0</v>
      </c>
      <c r="I22" s="1">
        <v>42739</v>
      </c>
      <c r="J22" t="s">
        <v>599</v>
      </c>
      <c r="K22" t="s">
        <v>49</v>
      </c>
      <c r="L22" t="s">
        <v>600</v>
      </c>
      <c r="M22" t="s">
        <v>601</v>
      </c>
      <c r="N22" t="s">
        <v>20</v>
      </c>
      <c r="O22" t="s">
        <v>20</v>
      </c>
    </row>
    <row r="23" spans="1:15" x14ac:dyDescent="0.25">
      <c r="A23" t="str">
        <f t="shared" si="0"/>
        <v xml:space="preserve">  03100-1030</v>
      </c>
      <c r="B23" t="s">
        <v>570</v>
      </c>
      <c r="C23">
        <v>1701</v>
      </c>
      <c r="D23" t="str">
        <f>"CD"</f>
        <v>CD</v>
      </c>
      <c r="E23">
        <v>56280</v>
      </c>
      <c r="F23">
        <v>0</v>
      </c>
      <c r="G23">
        <v>72013</v>
      </c>
      <c r="H23">
        <v>0</v>
      </c>
      <c r="I23" s="1">
        <v>42739</v>
      </c>
      <c r="J23">
        <v>1070</v>
      </c>
      <c r="K23">
        <v>679</v>
      </c>
      <c r="L23" t="s">
        <v>588</v>
      </c>
      <c r="M23" t="s">
        <v>621</v>
      </c>
      <c r="N23" t="s">
        <v>20</v>
      </c>
      <c r="O23" t="s">
        <v>20</v>
      </c>
    </row>
    <row r="24" spans="1:15" x14ac:dyDescent="0.25">
      <c r="A24" t="str">
        <f t="shared" si="0"/>
        <v xml:space="preserve">  03100-1030</v>
      </c>
      <c r="B24" t="s">
        <v>570</v>
      </c>
      <c r="C24">
        <v>1701</v>
      </c>
      <c r="D24" t="str">
        <f>"JE"</f>
        <v>JE</v>
      </c>
      <c r="E24">
        <v>56289</v>
      </c>
      <c r="F24">
        <v>330198.40000000002</v>
      </c>
      <c r="G24">
        <v>0</v>
      </c>
      <c r="H24">
        <v>0</v>
      </c>
      <c r="I24" s="1">
        <v>42740</v>
      </c>
      <c r="J24" t="s">
        <v>599</v>
      </c>
      <c r="K24" t="s">
        <v>49</v>
      </c>
      <c r="L24" t="s">
        <v>628</v>
      </c>
      <c r="M24" t="s">
        <v>629</v>
      </c>
      <c r="N24" t="s">
        <v>20</v>
      </c>
      <c r="O24" t="s">
        <v>20</v>
      </c>
    </row>
    <row r="25" spans="1:15" x14ac:dyDescent="0.25">
      <c r="A25" t="str">
        <f t="shared" si="0"/>
        <v xml:space="preserve">  03100-1030</v>
      </c>
      <c r="B25" t="s">
        <v>570</v>
      </c>
      <c r="C25">
        <v>1701</v>
      </c>
      <c r="D25" t="str">
        <f>"RE"</f>
        <v>RE</v>
      </c>
      <c r="E25">
        <v>56310</v>
      </c>
      <c r="F25">
        <v>66004.820000099993</v>
      </c>
      <c r="G25">
        <v>0</v>
      </c>
      <c r="H25">
        <v>0</v>
      </c>
      <c r="I25" s="1">
        <v>42740</v>
      </c>
      <c r="J25" t="s">
        <v>634</v>
      </c>
      <c r="K25" t="s">
        <v>49</v>
      </c>
      <c r="L25" t="s">
        <v>559</v>
      </c>
      <c r="M25" t="s">
        <v>635</v>
      </c>
      <c r="N25" t="s">
        <v>607</v>
      </c>
      <c r="O25" t="s">
        <v>20</v>
      </c>
    </row>
    <row r="26" spans="1:15" x14ac:dyDescent="0.25">
      <c r="A26" t="str">
        <f t="shared" si="0"/>
        <v xml:space="preserve">  03100-1030</v>
      </c>
      <c r="B26" t="s">
        <v>570</v>
      </c>
      <c r="C26">
        <v>1612</v>
      </c>
      <c r="D26" t="str">
        <f>"JE"</f>
        <v>JE</v>
      </c>
      <c r="E26">
        <v>56313</v>
      </c>
      <c r="F26">
        <v>330198.40000000002</v>
      </c>
      <c r="G26">
        <v>0</v>
      </c>
      <c r="H26">
        <v>0</v>
      </c>
      <c r="I26" s="1">
        <v>42741</v>
      </c>
      <c r="J26" t="s">
        <v>602</v>
      </c>
      <c r="K26" t="s">
        <v>49</v>
      </c>
      <c r="L26" t="s">
        <v>603</v>
      </c>
      <c r="M26" t="s">
        <v>604</v>
      </c>
      <c r="N26" t="s">
        <v>20</v>
      </c>
      <c r="O26" t="s">
        <v>20</v>
      </c>
    </row>
    <row r="27" spans="1:15" x14ac:dyDescent="0.25">
      <c r="A27" t="str">
        <f t="shared" si="0"/>
        <v xml:space="preserve">  03100-1030</v>
      </c>
      <c r="B27" t="s">
        <v>570</v>
      </c>
      <c r="C27">
        <v>1701</v>
      </c>
      <c r="D27" t="str">
        <f>"CD"</f>
        <v>CD</v>
      </c>
      <c r="E27">
        <v>56324</v>
      </c>
      <c r="F27">
        <v>0</v>
      </c>
      <c r="G27">
        <v>3205</v>
      </c>
      <c r="H27">
        <v>0</v>
      </c>
      <c r="I27" s="1">
        <v>42741</v>
      </c>
      <c r="J27">
        <v>1071</v>
      </c>
      <c r="K27">
        <v>864</v>
      </c>
      <c r="L27" t="s">
        <v>578</v>
      </c>
      <c r="M27" t="s">
        <v>622</v>
      </c>
      <c r="N27" t="s">
        <v>623</v>
      </c>
      <c r="O27" t="s">
        <v>20</v>
      </c>
    </row>
    <row r="28" spans="1:15" s="18" customFormat="1" x14ac:dyDescent="0.25">
      <c r="A28" t="str">
        <f t="shared" si="0"/>
        <v xml:space="preserve">  03100-1030</v>
      </c>
      <c r="B28" t="s">
        <v>570</v>
      </c>
      <c r="C28">
        <v>1701</v>
      </c>
      <c r="D28" t="str">
        <f>"JE"</f>
        <v>JE</v>
      </c>
      <c r="E28">
        <v>56314</v>
      </c>
      <c r="F28">
        <v>0</v>
      </c>
      <c r="G28">
        <v>330198.40000000002</v>
      </c>
      <c r="H28">
        <v>0</v>
      </c>
      <c r="I28" s="1">
        <v>42741</v>
      </c>
      <c r="J28" t="s">
        <v>602</v>
      </c>
      <c r="K28" t="s">
        <v>49</v>
      </c>
      <c r="L28" t="s">
        <v>630</v>
      </c>
      <c r="M28" t="s">
        <v>631</v>
      </c>
      <c r="N28" t="s">
        <v>20</v>
      </c>
      <c r="O28" t="s">
        <v>20</v>
      </c>
    </row>
    <row r="29" spans="1:15" x14ac:dyDescent="0.25">
      <c r="A29" t="str">
        <f t="shared" si="0"/>
        <v xml:space="preserve">  03100-1030</v>
      </c>
      <c r="B29" t="s">
        <v>570</v>
      </c>
      <c r="C29">
        <v>1701</v>
      </c>
      <c r="D29" t="str">
        <f>"CD"</f>
        <v>CD</v>
      </c>
      <c r="E29">
        <v>56538</v>
      </c>
      <c r="F29">
        <v>0</v>
      </c>
      <c r="G29">
        <v>1099</v>
      </c>
      <c r="H29">
        <v>0</v>
      </c>
      <c r="I29" s="1">
        <v>42759</v>
      </c>
      <c r="J29">
        <v>1073</v>
      </c>
      <c r="K29">
        <v>679</v>
      </c>
      <c r="L29" t="s">
        <v>588</v>
      </c>
      <c r="M29" t="s">
        <v>624</v>
      </c>
      <c r="N29" t="s">
        <v>20</v>
      </c>
      <c r="O29" t="s">
        <v>20</v>
      </c>
    </row>
    <row r="30" spans="1:15" x14ac:dyDescent="0.25">
      <c r="A30" t="str">
        <f t="shared" si="0"/>
        <v xml:space="preserve">  03100-1030</v>
      </c>
      <c r="B30" t="s">
        <v>570</v>
      </c>
      <c r="C30">
        <v>1701</v>
      </c>
      <c r="D30" t="str">
        <f>"JE"</f>
        <v>JE</v>
      </c>
      <c r="E30">
        <v>56547</v>
      </c>
      <c r="F30">
        <v>0</v>
      </c>
      <c r="G30">
        <v>500000</v>
      </c>
      <c r="H30">
        <v>0</v>
      </c>
      <c r="I30" s="1">
        <v>42760</v>
      </c>
      <c r="J30" t="s">
        <v>223</v>
      </c>
      <c r="K30" t="s">
        <v>49</v>
      </c>
      <c r="L30" t="s">
        <v>632</v>
      </c>
      <c r="M30" t="s">
        <v>633</v>
      </c>
      <c r="N30" t="s">
        <v>20</v>
      </c>
      <c r="O30" t="s">
        <v>20</v>
      </c>
    </row>
    <row r="31" spans="1:15" x14ac:dyDescent="0.25">
      <c r="A31" t="str">
        <f t="shared" si="0"/>
        <v xml:space="preserve">  03100-1030</v>
      </c>
      <c r="B31" t="s">
        <v>570</v>
      </c>
      <c r="C31">
        <v>1701</v>
      </c>
      <c r="D31" t="str">
        <f>"CD"</f>
        <v>CD</v>
      </c>
      <c r="E31">
        <v>56693</v>
      </c>
      <c r="F31">
        <v>0</v>
      </c>
      <c r="G31">
        <v>7235.58</v>
      </c>
      <c r="H31">
        <v>0</v>
      </c>
      <c r="I31" s="1">
        <v>42767</v>
      </c>
      <c r="J31">
        <v>1074</v>
      </c>
      <c r="K31">
        <v>366</v>
      </c>
      <c r="L31" t="s">
        <v>625</v>
      </c>
      <c r="M31" t="s">
        <v>626</v>
      </c>
      <c r="N31" t="s">
        <v>627</v>
      </c>
      <c r="O31" t="s">
        <v>20</v>
      </c>
    </row>
    <row r="32" spans="1:15" x14ac:dyDescent="0.25">
      <c r="A32" t="str">
        <f t="shared" si="0"/>
        <v xml:space="preserve">  03100-1030</v>
      </c>
      <c r="B32" t="s">
        <v>570</v>
      </c>
      <c r="C32">
        <v>1703</v>
      </c>
      <c r="D32" t="str">
        <f>"CD"</f>
        <v>CD</v>
      </c>
      <c r="E32">
        <v>57051</v>
      </c>
      <c r="F32">
        <v>0</v>
      </c>
      <c r="G32">
        <v>2692</v>
      </c>
      <c r="H32">
        <v>0</v>
      </c>
      <c r="I32" s="1">
        <v>42795</v>
      </c>
      <c r="J32">
        <v>1077</v>
      </c>
      <c r="K32">
        <v>1052</v>
      </c>
      <c r="L32" t="s">
        <v>639</v>
      </c>
      <c r="M32" t="s">
        <v>640</v>
      </c>
      <c r="N32" t="s">
        <v>20</v>
      </c>
      <c r="O32" t="s">
        <v>20</v>
      </c>
    </row>
    <row r="33" spans="1:15" x14ac:dyDescent="0.25">
      <c r="A33" t="str">
        <f t="shared" si="0"/>
        <v xml:space="preserve">  03100-1030</v>
      </c>
      <c r="B33" t="s">
        <v>570</v>
      </c>
      <c r="C33">
        <v>1702</v>
      </c>
      <c r="D33" t="str">
        <f>"JE"</f>
        <v>JE</v>
      </c>
      <c r="E33">
        <v>57130</v>
      </c>
      <c r="F33">
        <v>3.51</v>
      </c>
      <c r="G33">
        <v>0</v>
      </c>
      <c r="H33">
        <v>0</v>
      </c>
      <c r="I33" s="1">
        <v>42800</v>
      </c>
      <c r="J33" t="s">
        <v>636</v>
      </c>
      <c r="K33" t="s">
        <v>49</v>
      </c>
      <c r="L33" t="s">
        <v>637</v>
      </c>
      <c r="M33" t="s">
        <v>638</v>
      </c>
      <c r="N33" t="s">
        <v>20</v>
      </c>
      <c r="O33" t="s">
        <v>20</v>
      </c>
    </row>
    <row r="34" spans="1:15" x14ac:dyDescent="0.25">
      <c r="A34" t="str">
        <f t="shared" si="0"/>
        <v xml:space="preserve">  03100-1030</v>
      </c>
      <c r="B34" t="s">
        <v>570</v>
      </c>
      <c r="C34">
        <v>1703</v>
      </c>
      <c r="D34" t="str">
        <f>"CD"</f>
        <v>CD</v>
      </c>
      <c r="E34">
        <v>57316</v>
      </c>
      <c r="F34">
        <v>0</v>
      </c>
      <c r="G34">
        <v>7580</v>
      </c>
      <c r="H34">
        <v>0</v>
      </c>
      <c r="I34" s="1">
        <v>42810</v>
      </c>
      <c r="J34">
        <v>1078</v>
      </c>
      <c r="K34">
        <v>1843</v>
      </c>
      <c r="L34" t="s">
        <v>641</v>
      </c>
      <c r="M34" t="s">
        <v>642</v>
      </c>
      <c r="N34" t="s">
        <v>20</v>
      </c>
      <c r="O34" t="s">
        <v>20</v>
      </c>
    </row>
    <row r="35" spans="1:15" s="18" customFormat="1" x14ac:dyDescent="0.25">
      <c r="A35" t="str">
        <f t="shared" si="0"/>
        <v xml:space="preserve">  03100-1030</v>
      </c>
      <c r="B35" t="s">
        <v>570</v>
      </c>
      <c r="C35">
        <v>1703</v>
      </c>
      <c r="D35" t="str">
        <f>"CD"</f>
        <v>CD</v>
      </c>
      <c r="E35">
        <v>57316</v>
      </c>
      <c r="F35">
        <v>0</v>
      </c>
      <c r="G35">
        <v>27723.3</v>
      </c>
      <c r="H35">
        <v>0</v>
      </c>
      <c r="I35" s="1">
        <v>42810</v>
      </c>
      <c r="J35">
        <v>1079</v>
      </c>
      <c r="K35">
        <v>1970</v>
      </c>
      <c r="L35" t="s">
        <v>585</v>
      </c>
      <c r="M35" t="s">
        <v>643</v>
      </c>
      <c r="N35" t="s">
        <v>644</v>
      </c>
      <c r="O35" t="s">
        <v>20</v>
      </c>
    </row>
    <row r="36" spans="1:15" x14ac:dyDescent="0.25">
      <c r="A36" t="str">
        <f t="shared" si="0"/>
        <v xml:space="preserve">  03100-1030</v>
      </c>
      <c r="B36" t="s">
        <v>570</v>
      </c>
      <c r="C36">
        <v>1703</v>
      </c>
      <c r="D36" t="str">
        <f>"CD"</f>
        <v>CD</v>
      </c>
      <c r="E36">
        <v>57470</v>
      </c>
      <c r="F36">
        <v>0</v>
      </c>
      <c r="G36">
        <v>3760</v>
      </c>
      <c r="H36">
        <v>0</v>
      </c>
      <c r="I36" s="1">
        <v>42824</v>
      </c>
      <c r="J36">
        <v>1081</v>
      </c>
      <c r="K36">
        <v>437</v>
      </c>
      <c r="L36" t="s">
        <v>104</v>
      </c>
      <c r="M36" t="s">
        <v>105</v>
      </c>
      <c r="N36" t="s">
        <v>106</v>
      </c>
      <c r="O36" t="s">
        <v>20</v>
      </c>
    </row>
    <row r="37" spans="1:15" s="18" customFormat="1" x14ac:dyDescent="0.25">
      <c r="A37" t="str">
        <f t="shared" si="0"/>
        <v xml:space="preserve">  03100-1030</v>
      </c>
      <c r="B37" t="s">
        <v>570</v>
      </c>
      <c r="C37">
        <v>1703</v>
      </c>
      <c r="D37" t="str">
        <f>"CD"</f>
        <v>CD</v>
      </c>
      <c r="E37">
        <v>57470</v>
      </c>
      <c r="F37">
        <v>0</v>
      </c>
      <c r="G37">
        <v>7475.5</v>
      </c>
      <c r="H37">
        <v>0</v>
      </c>
      <c r="I37" s="1">
        <v>42824</v>
      </c>
      <c r="J37">
        <v>1082</v>
      </c>
      <c r="K37">
        <v>3800</v>
      </c>
      <c r="L37" t="s">
        <v>645</v>
      </c>
      <c r="M37" t="s">
        <v>646</v>
      </c>
      <c r="N37" t="s">
        <v>20</v>
      </c>
      <c r="O37" t="s">
        <v>20</v>
      </c>
    </row>
    <row r="38" spans="1:15" x14ac:dyDescent="0.25">
      <c r="A38" t="str">
        <f t="shared" si="0"/>
        <v xml:space="preserve">  03100-1030</v>
      </c>
      <c r="B38" t="s">
        <v>570</v>
      </c>
      <c r="C38">
        <v>1703</v>
      </c>
      <c r="D38" t="str">
        <f>"JE"</f>
        <v>JE</v>
      </c>
      <c r="E38">
        <v>57545</v>
      </c>
      <c r="F38">
        <v>7.89</v>
      </c>
      <c r="G38">
        <v>0</v>
      </c>
      <c r="H38">
        <v>0</v>
      </c>
      <c r="I38" s="1">
        <v>42830</v>
      </c>
      <c r="J38" t="s">
        <v>636</v>
      </c>
      <c r="K38" t="s">
        <v>49</v>
      </c>
      <c r="L38" t="s">
        <v>647</v>
      </c>
      <c r="M38" t="s">
        <v>638</v>
      </c>
      <c r="N38" t="s">
        <v>20</v>
      </c>
      <c r="O38" t="s">
        <v>20</v>
      </c>
    </row>
    <row r="39" spans="1:15" x14ac:dyDescent="0.25">
      <c r="A39" t="str">
        <f t="shared" si="0"/>
        <v xml:space="preserve">  03100-1030</v>
      </c>
      <c r="B39" t="s">
        <v>570</v>
      </c>
      <c r="C39">
        <v>1704</v>
      </c>
      <c r="D39" t="str">
        <f>"RE"</f>
        <v>RE</v>
      </c>
      <c r="E39">
        <v>57618</v>
      </c>
      <c r="F39">
        <v>125000</v>
      </c>
      <c r="G39">
        <v>0</v>
      </c>
      <c r="H39">
        <v>0</v>
      </c>
      <c r="I39" s="1">
        <v>42835</v>
      </c>
      <c r="J39" t="s">
        <v>658</v>
      </c>
      <c r="K39" t="s">
        <v>49</v>
      </c>
      <c r="L39" t="s">
        <v>559</v>
      </c>
      <c r="M39" t="s">
        <v>659</v>
      </c>
      <c r="N39" t="s">
        <v>20</v>
      </c>
      <c r="O39" t="s">
        <v>20</v>
      </c>
    </row>
    <row r="40" spans="1:15" x14ac:dyDescent="0.25">
      <c r="A40" t="str">
        <f t="shared" si="0"/>
        <v xml:space="preserve">  03100-1030</v>
      </c>
      <c r="B40" t="s">
        <v>570</v>
      </c>
      <c r="C40">
        <v>1704</v>
      </c>
      <c r="D40" t="str">
        <f t="shared" ref="D40:D45" si="2">"CD"</f>
        <v>CD</v>
      </c>
      <c r="E40">
        <v>57626</v>
      </c>
      <c r="F40">
        <v>0</v>
      </c>
      <c r="G40">
        <v>11267.75</v>
      </c>
      <c r="H40">
        <v>0</v>
      </c>
      <c r="I40" s="1">
        <v>42836</v>
      </c>
      <c r="J40">
        <v>1084</v>
      </c>
      <c r="K40">
        <v>3828</v>
      </c>
      <c r="L40" t="s">
        <v>648</v>
      </c>
      <c r="M40" t="s">
        <v>649</v>
      </c>
      <c r="N40" t="s">
        <v>20</v>
      </c>
      <c r="O40" t="s">
        <v>20</v>
      </c>
    </row>
    <row r="41" spans="1:15" s="18" customFormat="1" x14ac:dyDescent="0.25">
      <c r="A41" t="str">
        <f t="shared" si="0"/>
        <v xml:space="preserve">  03100-1030</v>
      </c>
      <c r="B41" t="s">
        <v>570</v>
      </c>
      <c r="C41">
        <v>1704</v>
      </c>
      <c r="D41" t="str">
        <f t="shared" si="2"/>
        <v>CD</v>
      </c>
      <c r="E41">
        <v>57626</v>
      </c>
      <c r="F41">
        <v>0</v>
      </c>
      <c r="G41">
        <v>168784.56</v>
      </c>
      <c r="H41">
        <v>0</v>
      </c>
      <c r="I41" s="1">
        <v>42836</v>
      </c>
      <c r="J41">
        <v>1085</v>
      </c>
      <c r="K41">
        <v>3829</v>
      </c>
      <c r="L41" t="s">
        <v>650</v>
      </c>
      <c r="M41" t="s">
        <v>651</v>
      </c>
      <c r="N41" t="s">
        <v>20</v>
      </c>
      <c r="O41" t="s">
        <v>20</v>
      </c>
    </row>
    <row r="42" spans="1:15" x14ac:dyDescent="0.25">
      <c r="A42" t="str">
        <f t="shared" si="0"/>
        <v xml:space="preserve">  03100-1030</v>
      </c>
      <c r="B42" t="s">
        <v>570</v>
      </c>
      <c r="C42">
        <v>1704</v>
      </c>
      <c r="D42" t="str">
        <f t="shared" si="2"/>
        <v>CD</v>
      </c>
      <c r="E42">
        <v>57755</v>
      </c>
      <c r="F42">
        <v>0</v>
      </c>
      <c r="G42">
        <v>1113</v>
      </c>
      <c r="H42">
        <v>0</v>
      </c>
      <c r="I42" s="1">
        <v>42846</v>
      </c>
      <c r="J42">
        <v>1086</v>
      </c>
      <c r="K42">
        <v>765</v>
      </c>
      <c r="L42" t="s">
        <v>652</v>
      </c>
      <c r="M42" t="s">
        <v>653</v>
      </c>
      <c r="N42" t="s">
        <v>20</v>
      </c>
      <c r="O42" t="s">
        <v>20</v>
      </c>
    </row>
    <row r="43" spans="1:15" x14ac:dyDescent="0.25">
      <c r="A43" t="str">
        <f t="shared" si="0"/>
        <v xml:space="preserve">  03100-1030</v>
      </c>
      <c r="B43" t="s">
        <v>570</v>
      </c>
      <c r="C43">
        <v>1704</v>
      </c>
      <c r="D43" t="str">
        <f t="shared" si="2"/>
        <v>CD</v>
      </c>
      <c r="E43">
        <v>57755</v>
      </c>
      <c r="F43">
        <v>0</v>
      </c>
      <c r="G43">
        <v>10751.25</v>
      </c>
      <c r="H43">
        <v>0</v>
      </c>
      <c r="I43" s="1">
        <v>42846</v>
      </c>
      <c r="J43">
        <v>1087</v>
      </c>
      <c r="K43">
        <v>1052</v>
      </c>
      <c r="L43" t="s">
        <v>639</v>
      </c>
      <c r="M43" t="s">
        <v>654</v>
      </c>
      <c r="N43" t="s">
        <v>20</v>
      </c>
      <c r="O43" t="s">
        <v>20</v>
      </c>
    </row>
    <row r="44" spans="1:15" s="18" customFormat="1" x14ac:dyDescent="0.25">
      <c r="A44" t="str">
        <f t="shared" si="0"/>
        <v xml:space="preserve">  03100-1030</v>
      </c>
      <c r="B44" t="s">
        <v>570</v>
      </c>
      <c r="C44">
        <v>1704</v>
      </c>
      <c r="D44" t="str">
        <f t="shared" si="2"/>
        <v>CD</v>
      </c>
      <c r="E44">
        <v>57821</v>
      </c>
      <c r="F44">
        <v>0</v>
      </c>
      <c r="G44">
        <v>1099.44</v>
      </c>
      <c r="H44">
        <v>0</v>
      </c>
      <c r="I44" s="1">
        <v>42850</v>
      </c>
      <c r="J44">
        <v>1088</v>
      </c>
      <c r="K44">
        <v>627</v>
      </c>
      <c r="L44" t="s">
        <v>194</v>
      </c>
      <c r="M44" t="s">
        <v>655</v>
      </c>
      <c r="N44" t="s">
        <v>20</v>
      </c>
      <c r="O44" t="s">
        <v>20</v>
      </c>
    </row>
    <row r="45" spans="1:15" x14ac:dyDescent="0.25">
      <c r="A45" t="str">
        <f t="shared" si="0"/>
        <v xml:space="preserve">  03100-1030</v>
      </c>
      <c r="B45" t="s">
        <v>570</v>
      </c>
      <c r="C45">
        <v>1704</v>
      </c>
      <c r="D45" t="str">
        <f t="shared" si="2"/>
        <v>CD</v>
      </c>
      <c r="E45">
        <v>57866</v>
      </c>
      <c r="F45">
        <v>0</v>
      </c>
      <c r="G45">
        <v>25321.14</v>
      </c>
      <c r="H45">
        <v>0</v>
      </c>
      <c r="I45" s="1">
        <v>42852</v>
      </c>
      <c r="J45">
        <v>1089</v>
      </c>
      <c r="K45">
        <v>3829</v>
      </c>
      <c r="L45" t="s">
        <v>650</v>
      </c>
      <c r="M45" t="s">
        <v>656</v>
      </c>
      <c r="N45" t="s">
        <v>20</v>
      </c>
      <c r="O45" t="s">
        <v>20</v>
      </c>
    </row>
    <row r="46" spans="1:15" x14ac:dyDescent="0.25">
      <c r="A46" t="str">
        <f t="shared" si="0"/>
        <v xml:space="preserve">  03100-1030</v>
      </c>
      <c r="B46" t="s">
        <v>570</v>
      </c>
      <c r="C46">
        <v>1704</v>
      </c>
      <c r="D46" t="str">
        <f>"JE"</f>
        <v>JE</v>
      </c>
      <c r="E46">
        <v>57923</v>
      </c>
      <c r="F46">
        <v>5.53</v>
      </c>
      <c r="G46">
        <v>0</v>
      </c>
      <c r="H46">
        <v>0</v>
      </c>
      <c r="I46" s="1">
        <v>42858</v>
      </c>
      <c r="J46" t="s">
        <v>636</v>
      </c>
      <c r="K46" t="s">
        <v>49</v>
      </c>
      <c r="L46" t="s">
        <v>657</v>
      </c>
      <c r="M46" t="s">
        <v>638</v>
      </c>
      <c r="N46" t="s">
        <v>20</v>
      </c>
      <c r="O46" t="s">
        <v>20</v>
      </c>
    </row>
    <row r="47" spans="1:15" x14ac:dyDescent="0.25">
      <c r="A47" t="str">
        <f t="shared" si="0"/>
        <v xml:space="preserve">  03100-1030</v>
      </c>
      <c r="B47" t="s">
        <v>570</v>
      </c>
      <c r="C47">
        <v>1705</v>
      </c>
      <c r="D47" t="str">
        <f t="shared" ref="D47:D55" si="3">"CD"</f>
        <v>CD</v>
      </c>
      <c r="E47">
        <v>58149</v>
      </c>
      <c r="F47">
        <v>0</v>
      </c>
      <c r="G47">
        <v>18010</v>
      </c>
      <c r="H47">
        <v>0</v>
      </c>
      <c r="I47" s="1">
        <v>42872</v>
      </c>
      <c r="J47">
        <v>1091</v>
      </c>
      <c r="K47">
        <v>320</v>
      </c>
      <c r="L47" t="s">
        <v>660</v>
      </c>
      <c r="M47" t="s">
        <v>661</v>
      </c>
      <c r="N47" t="s">
        <v>662</v>
      </c>
      <c r="O47" t="s">
        <v>20</v>
      </c>
    </row>
    <row r="48" spans="1:15" x14ac:dyDescent="0.25">
      <c r="A48" t="str">
        <f t="shared" si="0"/>
        <v xml:space="preserve">  03100-1030</v>
      </c>
      <c r="B48" t="s">
        <v>570</v>
      </c>
      <c r="C48">
        <v>1705</v>
      </c>
      <c r="D48" t="str">
        <f t="shared" si="3"/>
        <v>CD</v>
      </c>
      <c r="E48">
        <v>58149</v>
      </c>
      <c r="F48">
        <v>0</v>
      </c>
      <c r="G48">
        <v>17425.05</v>
      </c>
      <c r="H48">
        <v>0</v>
      </c>
      <c r="I48" s="1">
        <v>42872</v>
      </c>
      <c r="J48">
        <v>1092</v>
      </c>
      <c r="K48">
        <v>1970</v>
      </c>
      <c r="L48" t="s">
        <v>585</v>
      </c>
      <c r="M48" t="s">
        <v>663</v>
      </c>
      <c r="N48" t="s">
        <v>664</v>
      </c>
      <c r="O48" t="s">
        <v>20</v>
      </c>
    </row>
    <row r="49" spans="1:15" x14ac:dyDescent="0.25">
      <c r="A49" t="str">
        <f t="shared" si="0"/>
        <v xml:space="preserve">  03100-1030</v>
      </c>
      <c r="B49" t="s">
        <v>570</v>
      </c>
      <c r="C49">
        <v>1705</v>
      </c>
      <c r="D49" t="str">
        <f t="shared" si="3"/>
        <v>CD</v>
      </c>
      <c r="E49">
        <v>58149</v>
      </c>
      <c r="F49">
        <v>0</v>
      </c>
      <c r="G49">
        <v>6455</v>
      </c>
      <c r="H49">
        <v>0</v>
      </c>
      <c r="I49" s="1">
        <v>42872</v>
      </c>
      <c r="J49">
        <v>1093</v>
      </c>
      <c r="K49">
        <v>1052</v>
      </c>
      <c r="L49" t="s">
        <v>639</v>
      </c>
      <c r="M49" t="s">
        <v>665</v>
      </c>
      <c r="N49" t="s">
        <v>20</v>
      </c>
      <c r="O49" t="s">
        <v>20</v>
      </c>
    </row>
    <row r="50" spans="1:15" x14ac:dyDescent="0.25">
      <c r="A50" t="str">
        <f t="shared" si="0"/>
        <v xml:space="preserve">  03100-1030</v>
      </c>
      <c r="B50" t="s">
        <v>570</v>
      </c>
      <c r="C50">
        <v>1705</v>
      </c>
      <c r="D50" t="str">
        <f t="shared" si="3"/>
        <v>CD</v>
      </c>
      <c r="E50">
        <v>58149</v>
      </c>
      <c r="F50">
        <v>0</v>
      </c>
      <c r="G50">
        <v>14761.6</v>
      </c>
      <c r="H50">
        <v>0</v>
      </c>
      <c r="I50" s="1">
        <v>42872</v>
      </c>
      <c r="J50">
        <v>1094</v>
      </c>
      <c r="K50">
        <v>2257</v>
      </c>
      <c r="L50" t="s">
        <v>666</v>
      </c>
      <c r="M50" t="s">
        <v>667</v>
      </c>
      <c r="N50" t="s">
        <v>668</v>
      </c>
      <c r="O50" t="s">
        <v>20</v>
      </c>
    </row>
    <row r="51" spans="1:15" x14ac:dyDescent="0.25">
      <c r="A51" t="str">
        <f t="shared" si="0"/>
        <v xml:space="preserve">  03100-1030</v>
      </c>
      <c r="B51" t="s">
        <v>570</v>
      </c>
      <c r="C51">
        <v>1705</v>
      </c>
      <c r="D51" t="str">
        <f t="shared" si="3"/>
        <v>CD</v>
      </c>
      <c r="E51">
        <v>58186</v>
      </c>
      <c r="F51">
        <v>0</v>
      </c>
      <c r="G51">
        <v>16295</v>
      </c>
      <c r="H51">
        <v>0</v>
      </c>
      <c r="I51" s="1">
        <v>42874</v>
      </c>
      <c r="J51">
        <v>1095</v>
      </c>
      <c r="K51">
        <v>2039</v>
      </c>
      <c r="L51" t="s">
        <v>669</v>
      </c>
      <c r="M51" t="s">
        <v>670</v>
      </c>
      <c r="N51" t="s">
        <v>20</v>
      </c>
      <c r="O51" t="s">
        <v>20</v>
      </c>
    </row>
    <row r="52" spans="1:15" x14ac:dyDescent="0.25">
      <c r="A52" t="str">
        <f t="shared" si="0"/>
        <v xml:space="preserve">  03100-1030</v>
      </c>
      <c r="B52" t="s">
        <v>570</v>
      </c>
      <c r="C52">
        <v>1705</v>
      </c>
      <c r="D52" t="str">
        <f t="shared" si="3"/>
        <v>CD</v>
      </c>
      <c r="E52">
        <v>58271</v>
      </c>
      <c r="F52">
        <v>0</v>
      </c>
      <c r="G52">
        <v>49923.8</v>
      </c>
      <c r="H52">
        <v>0</v>
      </c>
      <c r="I52" s="1">
        <v>42879</v>
      </c>
      <c r="J52">
        <v>1096</v>
      </c>
      <c r="K52">
        <v>1941</v>
      </c>
      <c r="L52" t="s">
        <v>671</v>
      </c>
      <c r="M52" t="s">
        <v>672</v>
      </c>
      <c r="N52" t="s">
        <v>20</v>
      </c>
      <c r="O52" t="s">
        <v>20</v>
      </c>
    </row>
    <row r="53" spans="1:15" x14ac:dyDescent="0.25">
      <c r="A53" t="str">
        <f t="shared" si="0"/>
        <v xml:space="preserve">  03100-1030</v>
      </c>
      <c r="B53" t="s">
        <v>570</v>
      </c>
      <c r="C53">
        <v>1705</v>
      </c>
      <c r="D53" t="str">
        <f t="shared" si="3"/>
        <v>CD</v>
      </c>
      <c r="E53">
        <v>58329</v>
      </c>
      <c r="F53">
        <v>0</v>
      </c>
      <c r="G53">
        <v>28369</v>
      </c>
      <c r="H53">
        <v>0</v>
      </c>
      <c r="I53" s="1">
        <v>42885</v>
      </c>
      <c r="J53">
        <v>1097</v>
      </c>
      <c r="K53">
        <v>1970</v>
      </c>
      <c r="L53" t="s">
        <v>585</v>
      </c>
      <c r="M53" t="s">
        <v>673</v>
      </c>
      <c r="N53" t="s">
        <v>674</v>
      </c>
      <c r="O53" t="s">
        <v>20</v>
      </c>
    </row>
    <row r="54" spans="1:15" s="18" customFormat="1" x14ac:dyDescent="0.25">
      <c r="A54" t="str">
        <f t="shared" si="0"/>
        <v xml:space="preserve">  03100-1030</v>
      </c>
      <c r="B54" t="s">
        <v>570</v>
      </c>
      <c r="C54">
        <v>1705</v>
      </c>
      <c r="D54" t="str">
        <f t="shared" si="3"/>
        <v>CD</v>
      </c>
      <c r="E54">
        <v>58329</v>
      </c>
      <c r="F54">
        <v>0</v>
      </c>
      <c r="G54">
        <v>14593.75</v>
      </c>
      <c r="H54">
        <v>0</v>
      </c>
      <c r="I54" s="1">
        <v>42885</v>
      </c>
      <c r="J54">
        <v>1098</v>
      </c>
      <c r="K54">
        <v>1052</v>
      </c>
      <c r="L54" t="s">
        <v>639</v>
      </c>
      <c r="M54" t="s">
        <v>675</v>
      </c>
      <c r="N54" t="s">
        <v>20</v>
      </c>
      <c r="O54" t="s">
        <v>20</v>
      </c>
    </row>
    <row r="55" spans="1:15" x14ac:dyDescent="0.25">
      <c r="A55" t="str">
        <f t="shared" si="0"/>
        <v xml:space="preserve">  03100-1030</v>
      </c>
      <c r="B55" t="s">
        <v>570</v>
      </c>
      <c r="C55">
        <v>1705</v>
      </c>
      <c r="D55" t="str">
        <f t="shared" si="3"/>
        <v>CD</v>
      </c>
      <c r="E55">
        <v>58329</v>
      </c>
      <c r="F55">
        <v>0</v>
      </c>
      <c r="G55">
        <v>2219.5</v>
      </c>
      <c r="H55">
        <v>0</v>
      </c>
      <c r="I55" s="1">
        <v>42885</v>
      </c>
      <c r="J55">
        <v>1099</v>
      </c>
      <c r="K55">
        <v>1876</v>
      </c>
      <c r="L55" t="s">
        <v>676</v>
      </c>
      <c r="M55" t="s">
        <v>677</v>
      </c>
      <c r="N55" t="s">
        <v>20</v>
      </c>
      <c r="O55" t="s">
        <v>20</v>
      </c>
    </row>
    <row r="56" spans="1:15" x14ac:dyDescent="0.25">
      <c r="A56" t="str">
        <f t="shared" si="0"/>
        <v xml:space="preserve">  03100-1030</v>
      </c>
      <c r="B56" t="s">
        <v>570</v>
      </c>
      <c r="C56">
        <v>1705</v>
      </c>
      <c r="D56" t="str">
        <f>"JE"</f>
        <v>JE</v>
      </c>
      <c r="E56">
        <v>58354</v>
      </c>
      <c r="F56">
        <v>300000</v>
      </c>
      <c r="G56">
        <v>0</v>
      </c>
      <c r="H56">
        <v>0</v>
      </c>
      <c r="I56" s="1">
        <v>42885</v>
      </c>
      <c r="J56" t="s">
        <v>223</v>
      </c>
      <c r="K56" t="s">
        <v>49</v>
      </c>
      <c r="L56" t="s">
        <v>678</v>
      </c>
      <c r="M56">
        <v>1030</v>
      </c>
      <c r="N56" t="s">
        <v>20</v>
      </c>
      <c r="O56" t="s">
        <v>20</v>
      </c>
    </row>
    <row r="57" spans="1:15" x14ac:dyDescent="0.25">
      <c r="A57" t="str">
        <f t="shared" si="0"/>
        <v xml:space="preserve">  03100-1030</v>
      </c>
      <c r="B57" t="s">
        <v>570</v>
      </c>
      <c r="C57">
        <v>1705</v>
      </c>
      <c r="D57" t="str">
        <f>"JE"</f>
        <v>JE</v>
      </c>
      <c r="E57">
        <v>58419</v>
      </c>
      <c r="F57">
        <v>3.65</v>
      </c>
      <c r="G57">
        <v>0</v>
      </c>
      <c r="H57">
        <v>0</v>
      </c>
      <c r="I57" s="1">
        <v>42888</v>
      </c>
      <c r="J57" t="s">
        <v>636</v>
      </c>
      <c r="K57" t="s">
        <v>49</v>
      </c>
      <c r="L57" t="s">
        <v>679</v>
      </c>
      <c r="M57" t="s">
        <v>638</v>
      </c>
      <c r="N57" t="s">
        <v>20</v>
      </c>
      <c r="O57" t="s">
        <v>20</v>
      </c>
    </row>
    <row r="58" spans="1:15" x14ac:dyDescent="0.25">
      <c r="A58" t="str">
        <f t="shared" si="0"/>
        <v xml:space="preserve">  03100-1030</v>
      </c>
      <c r="B58" t="s">
        <v>570</v>
      </c>
      <c r="C58">
        <v>1706</v>
      </c>
      <c r="D58" t="str">
        <f>"CD"</f>
        <v>CD</v>
      </c>
      <c r="E58">
        <v>58568</v>
      </c>
      <c r="F58">
        <v>0</v>
      </c>
      <c r="G58">
        <v>51270.67</v>
      </c>
      <c r="H58">
        <v>0</v>
      </c>
      <c r="I58" s="1">
        <v>42898</v>
      </c>
      <c r="J58">
        <v>1101</v>
      </c>
      <c r="K58">
        <v>550</v>
      </c>
      <c r="L58" t="s">
        <v>680</v>
      </c>
      <c r="M58" t="s">
        <v>681</v>
      </c>
      <c r="N58" t="s">
        <v>20</v>
      </c>
      <c r="O58" t="s">
        <v>20</v>
      </c>
    </row>
    <row r="59" spans="1:15" x14ac:dyDescent="0.25">
      <c r="A59" t="str">
        <f t="shared" si="0"/>
        <v xml:space="preserve">  03100-1030</v>
      </c>
      <c r="B59" t="s">
        <v>570</v>
      </c>
      <c r="C59">
        <v>1706</v>
      </c>
      <c r="D59" t="str">
        <f>"CD"</f>
        <v>CD</v>
      </c>
      <c r="E59">
        <v>58632</v>
      </c>
      <c r="F59">
        <v>0</v>
      </c>
      <c r="G59">
        <v>-51270.67</v>
      </c>
      <c r="H59">
        <v>0</v>
      </c>
      <c r="I59" s="1">
        <v>42902</v>
      </c>
      <c r="J59">
        <v>1101</v>
      </c>
      <c r="K59">
        <v>550</v>
      </c>
      <c r="L59" t="s">
        <v>680</v>
      </c>
      <c r="M59" t="s">
        <v>682</v>
      </c>
      <c r="N59" t="s">
        <v>20</v>
      </c>
      <c r="O59" t="s">
        <v>20</v>
      </c>
    </row>
    <row r="60" spans="1:15" x14ac:dyDescent="0.25">
      <c r="A60" t="str">
        <f t="shared" si="0"/>
        <v xml:space="preserve">  03100-1030</v>
      </c>
      <c r="B60" t="s">
        <v>570</v>
      </c>
      <c r="C60">
        <v>1706</v>
      </c>
      <c r="D60" t="str">
        <f>"CD"</f>
        <v>CD</v>
      </c>
      <c r="E60">
        <v>58794</v>
      </c>
      <c r="F60">
        <v>0</v>
      </c>
      <c r="G60">
        <v>2931.84</v>
      </c>
      <c r="H60">
        <v>0</v>
      </c>
      <c r="I60" s="1">
        <v>42914</v>
      </c>
      <c r="J60">
        <v>1102</v>
      </c>
      <c r="K60">
        <v>627</v>
      </c>
      <c r="L60" t="s">
        <v>194</v>
      </c>
      <c r="M60" t="s">
        <v>683</v>
      </c>
      <c r="N60" t="s">
        <v>684</v>
      </c>
      <c r="O60" t="s">
        <v>20</v>
      </c>
    </row>
    <row r="61" spans="1:15" x14ac:dyDescent="0.25">
      <c r="A61" t="str">
        <f t="shared" si="0"/>
        <v xml:space="preserve">  03100-1030</v>
      </c>
      <c r="B61" t="s">
        <v>570</v>
      </c>
      <c r="C61">
        <v>1706</v>
      </c>
      <c r="D61" t="str">
        <f>"JE"</f>
        <v>JE</v>
      </c>
      <c r="E61">
        <v>58872</v>
      </c>
      <c r="F61">
        <v>6.09</v>
      </c>
      <c r="G61">
        <v>0</v>
      </c>
      <c r="H61">
        <v>0</v>
      </c>
      <c r="I61" s="1">
        <v>42919</v>
      </c>
      <c r="J61" t="s">
        <v>636</v>
      </c>
      <c r="K61" t="s">
        <v>49</v>
      </c>
      <c r="L61" t="s">
        <v>685</v>
      </c>
      <c r="M61" t="s">
        <v>638</v>
      </c>
      <c r="N61" t="s">
        <v>20</v>
      </c>
      <c r="O61" t="s">
        <v>20</v>
      </c>
    </row>
    <row r="62" spans="1:15" x14ac:dyDescent="0.25">
      <c r="A62" t="str">
        <f t="shared" si="0"/>
        <v xml:space="preserve">  03100-1030</v>
      </c>
      <c r="B62" t="s">
        <v>570</v>
      </c>
      <c r="C62">
        <v>1707</v>
      </c>
      <c r="D62" t="str">
        <f t="shared" ref="D62:D68" si="4">"CD"</f>
        <v>CD</v>
      </c>
      <c r="E62">
        <v>58897</v>
      </c>
      <c r="F62">
        <v>0</v>
      </c>
      <c r="G62">
        <v>500</v>
      </c>
      <c r="H62">
        <v>0</v>
      </c>
      <c r="I62" s="1">
        <v>42921</v>
      </c>
      <c r="J62">
        <v>1104</v>
      </c>
      <c r="K62">
        <v>176</v>
      </c>
      <c r="L62" t="s">
        <v>686</v>
      </c>
      <c r="M62" t="s">
        <v>687</v>
      </c>
      <c r="N62" t="s">
        <v>20</v>
      </c>
      <c r="O62" t="s">
        <v>20</v>
      </c>
    </row>
    <row r="63" spans="1:15" x14ac:dyDescent="0.25">
      <c r="A63" t="str">
        <f t="shared" si="0"/>
        <v xml:space="preserve">  03100-1030</v>
      </c>
      <c r="B63" t="s">
        <v>570</v>
      </c>
      <c r="C63">
        <v>1707</v>
      </c>
      <c r="D63" t="str">
        <f t="shared" si="4"/>
        <v>CD</v>
      </c>
      <c r="E63">
        <v>58897</v>
      </c>
      <c r="F63">
        <v>0</v>
      </c>
      <c r="G63">
        <v>1750</v>
      </c>
      <c r="H63">
        <v>0</v>
      </c>
      <c r="I63" s="1">
        <v>42921</v>
      </c>
      <c r="J63">
        <v>1106</v>
      </c>
      <c r="K63">
        <v>1154</v>
      </c>
      <c r="L63" t="s">
        <v>688</v>
      </c>
      <c r="M63" t="s">
        <v>689</v>
      </c>
      <c r="N63" t="s">
        <v>690</v>
      </c>
      <c r="O63" t="s">
        <v>20</v>
      </c>
    </row>
    <row r="64" spans="1:15" x14ac:dyDescent="0.25">
      <c r="A64" t="str">
        <f t="shared" si="0"/>
        <v xml:space="preserve">  03100-1030</v>
      </c>
      <c r="B64" t="s">
        <v>570</v>
      </c>
      <c r="C64">
        <v>1707</v>
      </c>
      <c r="D64" t="str">
        <f t="shared" si="4"/>
        <v>CD</v>
      </c>
      <c r="E64">
        <v>58939</v>
      </c>
      <c r="F64">
        <v>0</v>
      </c>
      <c r="G64">
        <v>8850.91</v>
      </c>
      <c r="H64">
        <v>0</v>
      </c>
      <c r="I64" s="1">
        <v>42923</v>
      </c>
      <c r="J64">
        <v>1107</v>
      </c>
      <c r="K64">
        <v>627</v>
      </c>
      <c r="L64" t="s">
        <v>194</v>
      </c>
      <c r="M64" t="s">
        <v>691</v>
      </c>
      <c r="N64" t="s">
        <v>20</v>
      </c>
      <c r="O64" t="s">
        <v>20</v>
      </c>
    </row>
    <row r="65" spans="1:15" x14ac:dyDescent="0.25">
      <c r="A65" t="str">
        <f t="shared" si="0"/>
        <v xml:space="preserve">  03100-1030</v>
      </c>
      <c r="B65" t="s">
        <v>570</v>
      </c>
      <c r="C65">
        <v>1707</v>
      </c>
      <c r="D65" t="str">
        <f t="shared" si="4"/>
        <v>CD</v>
      </c>
      <c r="E65">
        <v>58981</v>
      </c>
      <c r="F65">
        <v>0</v>
      </c>
      <c r="G65">
        <v>7542.5</v>
      </c>
      <c r="H65">
        <v>0</v>
      </c>
      <c r="I65" s="1">
        <v>42929</v>
      </c>
      <c r="J65">
        <v>1108</v>
      </c>
      <c r="K65">
        <v>1052</v>
      </c>
      <c r="L65" t="s">
        <v>639</v>
      </c>
      <c r="M65" t="s">
        <v>692</v>
      </c>
      <c r="N65" t="s">
        <v>20</v>
      </c>
      <c r="O65" t="s">
        <v>20</v>
      </c>
    </row>
    <row r="66" spans="1:15" s="18" customFormat="1" x14ac:dyDescent="0.25">
      <c r="A66" t="str">
        <f t="shared" si="0"/>
        <v xml:space="preserve">  03100-1030</v>
      </c>
      <c r="B66" t="s">
        <v>570</v>
      </c>
      <c r="C66">
        <v>1707</v>
      </c>
      <c r="D66" t="str">
        <f t="shared" si="4"/>
        <v>CD</v>
      </c>
      <c r="E66">
        <v>58981</v>
      </c>
      <c r="F66">
        <v>0</v>
      </c>
      <c r="G66">
        <v>6239.3</v>
      </c>
      <c r="H66">
        <v>0</v>
      </c>
      <c r="I66" s="1">
        <v>42929</v>
      </c>
      <c r="J66">
        <v>1109</v>
      </c>
      <c r="K66">
        <v>2257</v>
      </c>
      <c r="L66" t="s">
        <v>666</v>
      </c>
      <c r="M66" t="s">
        <v>693</v>
      </c>
      <c r="N66" t="s">
        <v>694</v>
      </c>
      <c r="O66" t="s">
        <v>20</v>
      </c>
    </row>
    <row r="67" spans="1:15" x14ac:dyDescent="0.25">
      <c r="A67" t="str">
        <f t="shared" ref="A67:A130" si="5">"  03100-1030"</f>
        <v xml:space="preserve">  03100-1030</v>
      </c>
      <c r="B67" t="s">
        <v>570</v>
      </c>
      <c r="C67">
        <v>1707</v>
      </c>
      <c r="D67" t="str">
        <f t="shared" si="4"/>
        <v>CD</v>
      </c>
      <c r="E67">
        <v>59175</v>
      </c>
      <c r="F67">
        <v>0</v>
      </c>
      <c r="G67">
        <v>1208.28</v>
      </c>
      <c r="H67">
        <v>0</v>
      </c>
      <c r="I67" s="1">
        <v>42941</v>
      </c>
      <c r="J67">
        <v>1110</v>
      </c>
      <c r="K67">
        <v>425</v>
      </c>
      <c r="L67" t="s">
        <v>317</v>
      </c>
      <c r="M67" t="s">
        <v>695</v>
      </c>
      <c r="N67" t="s">
        <v>587</v>
      </c>
      <c r="O67" t="s">
        <v>20</v>
      </c>
    </row>
    <row r="68" spans="1:15" x14ac:dyDescent="0.25">
      <c r="A68" t="str">
        <f t="shared" si="5"/>
        <v xml:space="preserve">  03100-1030</v>
      </c>
      <c r="B68" t="s">
        <v>570</v>
      </c>
      <c r="C68">
        <v>1707</v>
      </c>
      <c r="D68" t="str">
        <f t="shared" si="4"/>
        <v>CD</v>
      </c>
      <c r="E68">
        <v>59254</v>
      </c>
      <c r="F68">
        <v>0</v>
      </c>
      <c r="G68">
        <v>6100</v>
      </c>
      <c r="H68">
        <v>0</v>
      </c>
      <c r="I68" s="1">
        <v>42943</v>
      </c>
      <c r="J68">
        <v>1112</v>
      </c>
      <c r="K68">
        <v>2039</v>
      </c>
      <c r="L68" t="s">
        <v>669</v>
      </c>
      <c r="M68" t="s">
        <v>696</v>
      </c>
      <c r="N68" t="s">
        <v>20</v>
      </c>
      <c r="O68" t="s">
        <v>20</v>
      </c>
    </row>
    <row r="69" spans="1:15" x14ac:dyDescent="0.25">
      <c r="A69" t="str">
        <f t="shared" si="5"/>
        <v xml:space="preserve">  03100-1030</v>
      </c>
      <c r="B69" t="s">
        <v>570</v>
      </c>
      <c r="C69">
        <v>1707</v>
      </c>
      <c r="D69" t="str">
        <f>"JE"</f>
        <v>JE</v>
      </c>
      <c r="E69">
        <v>59329</v>
      </c>
      <c r="F69">
        <v>7.78</v>
      </c>
      <c r="G69">
        <v>0</v>
      </c>
      <c r="H69">
        <v>0</v>
      </c>
      <c r="I69" s="1">
        <v>42948</v>
      </c>
      <c r="J69" t="s">
        <v>636</v>
      </c>
      <c r="K69" t="s">
        <v>49</v>
      </c>
      <c r="L69" t="s">
        <v>697</v>
      </c>
      <c r="M69" t="s">
        <v>638</v>
      </c>
      <c r="N69" t="s">
        <v>20</v>
      </c>
      <c r="O69" t="s">
        <v>20</v>
      </c>
    </row>
    <row r="70" spans="1:15" x14ac:dyDescent="0.25">
      <c r="A70" t="str">
        <f t="shared" si="5"/>
        <v xml:space="preserve">  03100-1030</v>
      </c>
      <c r="B70" t="s">
        <v>570</v>
      </c>
      <c r="C70">
        <v>1708</v>
      </c>
      <c r="D70" t="str">
        <f t="shared" ref="D70:D75" si="6">"CD"</f>
        <v>CD</v>
      </c>
      <c r="E70">
        <v>59454</v>
      </c>
      <c r="F70">
        <v>0</v>
      </c>
      <c r="G70">
        <v>902.21</v>
      </c>
      <c r="H70">
        <v>0</v>
      </c>
      <c r="I70" s="1">
        <v>42955</v>
      </c>
      <c r="J70">
        <v>1113</v>
      </c>
      <c r="K70">
        <v>317</v>
      </c>
      <c r="L70" t="s">
        <v>142</v>
      </c>
      <c r="M70" t="s">
        <v>698</v>
      </c>
      <c r="N70" t="s">
        <v>20</v>
      </c>
      <c r="O70" t="s">
        <v>20</v>
      </c>
    </row>
    <row r="71" spans="1:15" x14ac:dyDescent="0.25">
      <c r="A71" t="str">
        <f t="shared" si="5"/>
        <v xml:space="preserve">  03100-1030</v>
      </c>
      <c r="B71" t="s">
        <v>570</v>
      </c>
      <c r="C71">
        <v>1708</v>
      </c>
      <c r="D71" t="str">
        <f t="shared" si="6"/>
        <v>CD</v>
      </c>
      <c r="E71">
        <v>59454</v>
      </c>
      <c r="F71">
        <v>0</v>
      </c>
      <c r="G71">
        <v>1135.3499999999999</v>
      </c>
      <c r="H71">
        <v>0</v>
      </c>
      <c r="I71" s="1">
        <v>42955</v>
      </c>
      <c r="J71">
        <v>1114</v>
      </c>
      <c r="K71">
        <v>2257</v>
      </c>
      <c r="L71" t="s">
        <v>666</v>
      </c>
      <c r="M71" t="s">
        <v>699</v>
      </c>
      <c r="N71" t="s">
        <v>700</v>
      </c>
      <c r="O71" t="s">
        <v>20</v>
      </c>
    </row>
    <row r="72" spans="1:15" s="18" customFormat="1" x14ac:dyDescent="0.25">
      <c r="A72" t="str">
        <f t="shared" si="5"/>
        <v xml:space="preserve">  03100-1030</v>
      </c>
      <c r="B72" t="s">
        <v>570</v>
      </c>
      <c r="C72">
        <v>1708</v>
      </c>
      <c r="D72" t="str">
        <f t="shared" si="6"/>
        <v>CD</v>
      </c>
      <c r="E72">
        <v>59487</v>
      </c>
      <c r="F72">
        <v>0</v>
      </c>
      <c r="G72">
        <v>600</v>
      </c>
      <c r="H72">
        <v>0</v>
      </c>
      <c r="I72" s="1">
        <v>42957</v>
      </c>
      <c r="J72">
        <v>1115</v>
      </c>
      <c r="K72">
        <v>2762</v>
      </c>
      <c r="L72" t="s">
        <v>701</v>
      </c>
      <c r="M72" t="s">
        <v>702</v>
      </c>
      <c r="N72" t="s">
        <v>20</v>
      </c>
      <c r="O72" t="s">
        <v>20</v>
      </c>
    </row>
    <row r="73" spans="1:15" x14ac:dyDescent="0.25">
      <c r="A73" t="str">
        <f t="shared" si="5"/>
        <v xml:space="preserve">  03100-1030</v>
      </c>
      <c r="B73" t="s">
        <v>570</v>
      </c>
      <c r="C73">
        <v>1708</v>
      </c>
      <c r="D73" t="str">
        <f t="shared" si="6"/>
        <v>CD</v>
      </c>
      <c r="E73">
        <v>59628</v>
      </c>
      <c r="F73">
        <v>0</v>
      </c>
      <c r="G73">
        <v>177.5</v>
      </c>
      <c r="H73">
        <v>0</v>
      </c>
      <c r="I73" s="1">
        <v>42972</v>
      </c>
      <c r="J73">
        <v>1116</v>
      </c>
      <c r="K73">
        <v>473</v>
      </c>
      <c r="L73" t="s">
        <v>703</v>
      </c>
      <c r="M73" t="s">
        <v>704</v>
      </c>
      <c r="N73" t="s">
        <v>700</v>
      </c>
      <c r="O73" t="s">
        <v>20</v>
      </c>
    </row>
    <row r="74" spans="1:15" x14ac:dyDescent="0.25">
      <c r="A74" t="str">
        <f t="shared" si="5"/>
        <v xml:space="preserve">  03100-1030</v>
      </c>
      <c r="B74" t="s">
        <v>570</v>
      </c>
      <c r="C74">
        <v>1708</v>
      </c>
      <c r="D74" t="str">
        <f t="shared" si="6"/>
        <v>CD</v>
      </c>
      <c r="E74">
        <v>59628</v>
      </c>
      <c r="F74">
        <v>0</v>
      </c>
      <c r="G74">
        <v>4405</v>
      </c>
      <c r="H74">
        <v>0</v>
      </c>
      <c r="I74" s="1">
        <v>42972</v>
      </c>
      <c r="J74">
        <v>1117</v>
      </c>
      <c r="K74">
        <v>3898</v>
      </c>
      <c r="L74" t="s">
        <v>705</v>
      </c>
      <c r="M74" t="s">
        <v>706</v>
      </c>
      <c r="N74" t="s">
        <v>20</v>
      </c>
      <c r="O74" t="s">
        <v>20</v>
      </c>
    </row>
    <row r="75" spans="1:15" x14ac:dyDescent="0.25">
      <c r="A75" t="str">
        <f t="shared" si="5"/>
        <v xml:space="preserve">  03100-1030</v>
      </c>
      <c r="B75" t="s">
        <v>570</v>
      </c>
      <c r="C75">
        <v>1708</v>
      </c>
      <c r="D75" t="str">
        <f t="shared" si="6"/>
        <v>CD</v>
      </c>
      <c r="E75">
        <v>59628</v>
      </c>
      <c r="F75">
        <v>0</v>
      </c>
      <c r="G75">
        <v>258895.5</v>
      </c>
      <c r="H75">
        <v>0</v>
      </c>
      <c r="I75" s="1">
        <v>42972</v>
      </c>
      <c r="J75">
        <v>1118</v>
      </c>
      <c r="K75">
        <v>1154</v>
      </c>
      <c r="L75" t="s">
        <v>688</v>
      </c>
      <c r="M75" t="s">
        <v>707</v>
      </c>
      <c r="N75" t="s">
        <v>20</v>
      </c>
      <c r="O75" t="s">
        <v>20</v>
      </c>
    </row>
    <row r="76" spans="1:15" x14ac:dyDescent="0.25">
      <c r="A76" t="str">
        <f t="shared" si="5"/>
        <v xml:space="preserve">  03100-1030</v>
      </c>
      <c r="B76" t="s">
        <v>570</v>
      </c>
      <c r="C76">
        <v>1708</v>
      </c>
      <c r="D76" t="str">
        <f>"JE"</f>
        <v>JE</v>
      </c>
      <c r="E76">
        <v>59675</v>
      </c>
      <c r="F76">
        <v>10000</v>
      </c>
      <c r="G76">
        <v>0</v>
      </c>
      <c r="H76">
        <v>0</v>
      </c>
      <c r="I76" s="1">
        <v>42976</v>
      </c>
      <c r="J76" t="s">
        <v>710</v>
      </c>
      <c r="K76" t="s">
        <v>49</v>
      </c>
      <c r="L76" t="s">
        <v>711</v>
      </c>
      <c r="M76" s="1">
        <v>42968</v>
      </c>
      <c r="N76" t="s">
        <v>20</v>
      </c>
      <c r="O76" t="s">
        <v>20</v>
      </c>
    </row>
    <row r="77" spans="1:15" x14ac:dyDescent="0.25">
      <c r="A77" t="str">
        <f t="shared" si="5"/>
        <v xml:space="preserve">  03100-1030</v>
      </c>
      <c r="B77" t="s">
        <v>570</v>
      </c>
      <c r="C77">
        <v>1708</v>
      </c>
      <c r="D77" t="str">
        <f>"JE"</f>
        <v>JE</v>
      </c>
      <c r="E77">
        <v>59676</v>
      </c>
      <c r="F77">
        <v>503885.83</v>
      </c>
      <c r="G77">
        <v>0</v>
      </c>
      <c r="H77">
        <v>0</v>
      </c>
      <c r="I77" s="1">
        <v>42976</v>
      </c>
      <c r="J77" t="s">
        <v>328</v>
      </c>
      <c r="K77" t="s">
        <v>49</v>
      </c>
      <c r="L77" t="s">
        <v>329</v>
      </c>
      <c r="M77" t="s">
        <v>330</v>
      </c>
      <c r="N77" t="s">
        <v>20</v>
      </c>
      <c r="O77" t="s">
        <v>20</v>
      </c>
    </row>
    <row r="78" spans="1:15" s="18" customFormat="1" x14ac:dyDescent="0.25">
      <c r="A78" t="str">
        <f t="shared" si="5"/>
        <v xml:space="preserve">  03100-1030</v>
      </c>
      <c r="B78" t="s">
        <v>570</v>
      </c>
      <c r="C78">
        <v>1708</v>
      </c>
      <c r="D78" t="str">
        <f>"JE"</f>
        <v>JE</v>
      </c>
      <c r="E78">
        <v>59717</v>
      </c>
      <c r="F78">
        <v>429.98</v>
      </c>
      <c r="G78">
        <v>0</v>
      </c>
      <c r="H78">
        <v>0</v>
      </c>
      <c r="I78" s="1">
        <v>42976</v>
      </c>
      <c r="J78" t="s">
        <v>48</v>
      </c>
      <c r="K78" t="s">
        <v>49</v>
      </c>
      <c r="L78" t="s">
        <v>712</v>
      </c>
      <c r="M78" t="s">
        <v>713</v>
      </c>
      <c r="N78" t="s">
        <v>20</v>
      </c>
      <c r="O78" t="s">
        <v>20</v>
      </c>
    </row>
    <row r="79" spans="1:15" x14ac:dyDescent="0.25">
      <c r="A79" t="str">
        <f t="shared" si="5"/>
        <v xml:space="preserve">  03100-1030</v>
      </c>
      <c r="B79" t="s">
        <v>570</v>
      </c>
      <c r="C79">
        <v>1708</v>
      </c>
      <c r="D79" t="str">
        <f>"CD"</f>
        <v>CD</v>
      </c>
      <c r="E79">
        <v>59756</v>
      </c>
      <c r="F79">
        <v>0</v>
      </c>
      <c r="G79">
        <v>5900</v>
      </c>
      <c r="H79">
        <v>0</v>
      </c>
      <c r="I79" s="1">
        <v>42978</v>
      </c>
      <c r="J79">
        <v>1119</v>
      </c>
      <c r="K79">
        <v>3897</v>
      </c>
      <c r="L79" t="s">
        <v>708</v>
      </c>
      <c r="M79" t="s">
        <v>709</v>
      </c>
      <c r="N79" t="s">
        <v>20</v>
      </c>
      <c r="O79" t="s">
        <v>20</v>
      </c>
    </row>
    <row r="80" spans="1:15" x14ac:dyDescent="0.25">
      <c r="A80" t="str">
        <f t="shared" si="5"/>
        <v xml:space="preserve">  03100-1030</v>
      </c>
      <c r="B80" t="s">
        <v>570</v>
      </c>
      <c r="C80">
        <v>1708</v>
      </c>
      <c r="D80" t="str">
        <f>"JE"</f>
        <v>JE</v>
      </c>
      <c r="E80">
        <v>59792</v>
      </c>
      <c r="F80">
        <v>20.22</v>
      </c>
      <c r="G80">
        <v>0</v>
      </c>
      <c r="H80">
        <v>0</v>
      </c>
      <c r="I80" s="1">
        <v>42983</v>
      </c>
      <c r="J80" t="s">
        <v>636</v>
      </c>
      <c r="K80" t="s">
        <v>49</v>
      </c>
      <c r="L80" t="s">
        <v>714</v>
      </c>
      <c r="M80" t="s">
        <v>638</v>
      </c>
      <c r="N80" t="s">
        <v>20</v>
      </c>
      <c r="O80" t="s">
        <v>20</v>
      </c>
    </row>
    <row r="81" spans="1:15" x14ac:dyDescent="0.25">
      <c r="A81" t="str">
        <f t="shared" si="5"/>
        <v xml:space="preserve">  03100-1030</v>
      </c>
      <c r="B81" t="s">
        <v>570</v>
      </c>
      <c r="C81">
        <v>1709</v>
      </c>
      <c r="D81" t="str">
        <f>"CD"</f>
        <v>CD</v>
      </c>
      <c r="E81">
        <v>59893</v>
      </c>
      <c r="F81">
        <v>0</v>
      </c>
      <c r="G81">
        <v>4699.1000000000004</v>
      </c>
      <c r="H81">
        <v>0</v>
      </c>
      <c r="I81" s="1">
        <v>42990</v>
      </c>
      <c r="J81">
        <v>1121</v>
      </c>
      <c r="K81">
        <v>3800</v>
      </c>
      <c r="L81" t="s">
        <v>645</v>
      </c>
      <c r="M81" t="s">
        <v>715</v>
      </c>
      <c r="N81" t="s">
        <v>20</v>
      </c>
      <c r="O81" t="s">
        <v>20</v>
      </c>
    </row>
    <row r="82" spans="1:15" x14ac:dyDescent="0.25">
      <c r="A82" t="str">
        <f t="shared" si="5"/>
        <v xml:space="preserve">  03100-1030</v>
      </c>
      <c r="B82" t="s">
        <v>570</v>
      </c>
      <c r="C82">
        <v>1709</v>
      </c>
      <c r="D82" t="str">
        <f>"CD"</f>
        <v>CD</v>
      </c>
      <c r="E82">
        <v>59960</v>
      </c>
      <c r="F82">
        <v>0</v>
      </c>
      <c r="G82">
        <v>1417.36</v>
      </c>
      <c r="H82">
        <v>0</v>
      </c>
      <c r="I82" s="1">
        <v>42992</v>
      </c>
      <c r="J82">
        <v>1122</v>
      </c>
      <c r="K82">
        <v>317</v>
      </c>
      <c r="L82" t="s">
        <v>142</v>
      </c>
      <c r="M82" t="s">
        <v>716</v>
      </c>
      <c r="N82" t="s">
        <v>20</v>
      </c>
      <c r="O82" t="s">
        <v>20</v>
      </c>
    </row>
    <row r="83" spans="1:15" x14ac:dyDescent="0.25">
      <c r="A83" t="str">
        <f t="shared" si="5"/>
        <v xml:space="preserve">  03100-1030</v>
      </c>
      <c r="B83" t="s">
        <v>570</v>
      </c>
      <c r="C83">
        <v>1709</v>
      </c>
      <c r="D83" t="str">
        <f>"JE"</f>
        <v>JE</v>
      </c>
      <c r="E83">
        <v>59972</v>
      </c>
      <c r="F83">
        <v>0</v>
      </c>
      <c r="G83">
        <v>429.98</v>
      </c>
      <c r="H83">
        <v>0</v>
      </c>
      <c r="I83" s="1">
        <v>42993</v>
      </c>
      <c r="J83" t="s">
        <v>427</v>
      </c>
      <c r="K83" t="s">
        <v>49</v>
      </c>
      <c r="L83" t="s">
        <v>722</v>
      </c>
      <c r="M83" t="s">
        <v>95</v>
      </c>
      <c r="N83" t="s">
        <v>20</v>
      </c>
      <c r="O83" t="s">
        <v>20</v>
      </c>
    </row>
    <row r="84" spans="1:15" x14ac:dyDescent="0.25">
      <c r="A84" t="str">
        <f t="shared" si="5"/>
        <v xml:space="preserve">  03100-1030</v>
      </c>
      <c r="B84" t="s">
        <v>570</v>
      </c>
      <c r="C84">
        <v>1709</v>
      </c>
      <c r="D84" t="str">
        <f>"JE"</f>
        <v>JE</v>
      </c>
      <c r="E84">
        <v>59972</v>
      </c>
      <c r="F84">
        <v>0</v>
      </c>
      <c r="G84">
        <v>429.98</v>
      </c>
      <c r="H84">
        <v>0</v>
      </c>
      <c r="I84" s="1">
        <v>42993</v>
      </c>
      <c r="J84" t="s">
        <v>427</v>
      </c>
      <c r="K84" t="s">
        <v>49</v>
      </c>
      <c r="L84" t="s">
        <v>722</v>
      </c>
      <c r="M84" t="s">
        <v>95</v>
      </c>
      <c r="N84" t="s">
        <v>20</v>
      </c>
      <c r="O84" t="s">
        <v>20</v>
      </c>
    </row>
    <row r="85" spans="1:15" x14ac:dyDescent="0.25">
      <c r="A85" t="str">
        <f t="shared" si="5"/>
        <v xml:space="preserve">  03100-1030</v>
      </c>
      <c r="B85" t="s">
        <v>570</v>
      </c>
      <c r="C85">
        <v>1709</v>
      </c>
      <c r="D85" t="str">
        <f>"CD"</f>
        <v>CD</v>
      </c>
      <c r="E85">
        <v>60052</v>
      </c>
      <c r="F85">
        <v>0</v>
      </c>
      <c r="G85">
        <v>4928.75</v>
      </c>
      <c r="H85">
        <v>0</v>
      </c>
      <c r="I85" s="1">
        <v>42999</v>
      </c>
      <c r="J85">
        <v>1123</v>
      </c>
      <c r="K85">
        <v>1052</v>
      </c>
      <c r="L85" t="s">
        <v>639</v>
      </c>
      <c r="M85" t="s">
        <v>717</v>
      </c>
      <c r="N85" t="s">
        <v>20</v>
      </c>
      <c r="O85" t="s">
        <v>20</v>
      </c>
    </row>
    <row r="86" spans="1:15" x14ac:dyDescent="0.25">
      <c r="A86" t="str">
        <f t="shared" si="5"/>
        <v xml:space="preserve">  03100-1030</v>
      </c>
      <c r="B86" t="s">
        <v>570</v>
      </c>
      <c r="C86">
        <v>1709</v>
      </c>
      <c r="D86" t="str">
        <f>"CD"</f>
        <v>CD</v>
      </c>
      <c r="E86">
        <v>60145</v>
      </c>
      <c r="F86">
        <v>0</v>
      </c>
      <c r="G86">
        <v>1000</v>
      </c>
      <c r="H86">
        <v>0</v>
      </c>
      <c r="I86" s="1">
        <v>43006</v>
      </c>
      <c r="J86">
        <v>1124</v>
      </c>
      <c r="K86">
        <v>2762</v>
      </c>
      <c r="L86" t="s">
        <v>701</v>
      </c>
      <c r="M86" t="s">
        <v>718</v>
      </c>
      <c r="N86" t="s">
        <v>20</v>
      </c>
      <c r="O86" t="s">
        <v>20</v>
      </c>
    </row>
    <row r="87" spans="1:15" x14ac:dyDescent="0.25">
      <c r="A87" t="str">
        <f t="shared" si="5"/>
        <v xml:space="preserve">  03100-1030</v>
      </c>
      <c r="B87" t="s">
        <v>570</v>
      </c>
      <c r="C87">
        <v>1709</v>
      </c>
      <c r="D87" t="str">
        <f>"CD"</f>
        <v>CD</v>
      </c>
      <c r="E87">
        <v>60145</v>
      </c>
      <c r="F87">
        <v>0</v>
      </c>
      <c r="G87">
        <v>461</v>
      </c>
      <c r="H87">
        <v>0</v>
      </c>
      <c r="I87" s="1">
        <v>43006</v>
      </c>
      <c r="J87">
        <v>1125</v>
      </c>
      <c r="K87">
        <v>317</v>
      </c>
      <c r="L87" t="s">
        <v>142</v>
      </c>
      <c r="M87" t="s">
        <v>719</v>
      </c>
      <c r="N87" t="s">
        <v>20</v>
      </c>
      <c r="O87" t="s">
        <v>20</v>
      </c>
    </row>
    <row r="88" spans="1:15" s="18" customFormat="1" x14ac:dyDescent="0.25">
      <c r="A88" t="str">
        <f t="shared" si="5"/>
        <v xml:space="preserve">  03100-1030</v>
      </c>
      <c r="B88" t="s">
        <v>570</v>
      </c>
      <c r="C88">
        <v>1709</v>
      </c>
      <c r="D88" t="str">
        <f>"CD"</f>
        <v>CD</v>
      </c>
      <c r="E88">
        <v>60145</v>
      </c>
      <c r="F88">
        <v>0</v>
      </c>
      <c r="G88">
        <v>2646.1</v>
      </c>
      <c r="H88">
        <v>0</v>
      </c>
      <c r="I88" s="1">
        <v>43006</v>
      </c>
      <c r="J88">
        <v>1126</v>
      </c>
      <c r="K88">
        <v>2257</v>
      </c>
      <c r="L88" t="s">
        <v>666</v>
      </c>
      <c r="M88" t="s">
        <v>720</v>
      </c>
      <c r="N88" t="s">
        <v>721</v>
      </c>
      <c r="O88" t="s">
        <v>20</v>
      </c>
    </row>
    <row r="89" spans="1:15" x14ac:dyDescent="0.25">
      <c r="A89" t="str">
        <f t="shared" si="5"/>
        <v xml:space="preserve">  03100-1030</v>
      </c>
      <c r="B89" t="s">
        <v>570</v>
      </c>
      <c r="C89">
        <v>1709</v>
      </c>
      <c r="D89" t="str">
        <f>"RE"</f>
        <v>RE</v>
      </c>
      <c r="E89">
        <v>60164</v>
      </c>
      <c r="F89">
        <v>100000</v>
      </c>
      <c r="G89">
        <v>0</v>
      </c>
      <c r="H89">
        <v>0</v>
      </c>
      <c r="I89" s="1">
        <v>43007</v>
      </c>
      <c r="J89" t="s">
        <v>724</v>
      </c>
      <c r="K89" t="s">
        <v>49</v>
      </c>
      <c r="L89" t="s">
        <v>559</v>
      </c>
      <c r="M89" t="s">
        <v>725</v>
      </c>
      <c r="N89" t="s">
        <v>726</v>
      </c>
      <c r="O89" t="s">
        <v>20</v>
      </c>
    </row>
    <row r="90" spans="1:15" x14ac:dyDescent="0.25">
      <c r="A90" t="str">
        <f t="shared" si="5"/>
        <v xml:space="preserve">  03100-1030</v>
      </c>
      <c r="B90" t="s">
        <v>570</v>
      </c>
      <c r="C90">
        <v>1709</v>
      </c>
      <c r="D90" t="str">
        <f>"JE"</f>
        <v>JE</v>
      </c>
      <c r="E90">
        <v>60189</v>
      </c>
      <c r="F90">
        <v>46.1</v>
      </c>
      <c r="G90">
        <v>0</v>
      </c>
      <c r="H90">
        <v>0</v>
      </c>
      <c r="I90" s="1">
        <v>43010</v>
      </c>
      <c r="J90" t="s">
        <v>636</v>
      </c>
      <c r="K90" t="s">
        <v>49</v>
      </c>
      <c r="L90" t="s">
        <v>723</v>
      </c>
      <c r="M90" t="s">
        <v>638</v>
      </c>
      <c r="N90" t="s">
        <v>20</v>
      </c>
      <c r="O90" t="s">
        <v>20</v>
      </c>
    </row>
    <row r="91" spans="1:15" x14ac:dyDescent="0.25">
      <c r="A91" t="str">
        <f t="shared" si="5"/>
        <v xml:space="preserve">  03100-1030</v>
      </c>
      <c r="B91" t="s">
        <v>570</v>
      </c>
      <c r="C91">
        <v>1710</v>
      </c>
      <c r="D91" t="str">
        <f t="shared" ref="D91:D97" si="7">"CD"</f>
        <v>CD</v>
      </c>
      <c r="E91">
        <v>60284</v>
      </c>
      <c r="F91">
        <v>0</v>
      </c>
      <c r="G91">
        <v>4600</v>
      </c>
      <c r="H91">
        <v>0</v>
      </c>
      <c r="I91" s="1">
        <v>43017</v>
      </c>
      <c r="J91">
        <v>1128</v>
      </c>
      <c r="K91">
        <v>3470</v>
      </c>
      <c r="L91" t="s">
        <v>727</v>
      </c>
      <c r="M91" t="s">
        <v>728</v>
      </c>
      <c r="N91" t="s">
        <v>20</v>
      </c>
      <c r="O91" t="s">
        <v>20</v>
      </c>
    </row>
    <row r="92" spans="1:15" x14ac:dyDescent="0.25">
      <c r="A92" t="str">
        <f t="shared" si="5"/>
        <v xml:space="preserve">  03100-1030</v>
      </c>
      <c r="B92" t="s">
        <v>570</v>
      </c>
      <c r="C92">
        <v>1710</v>
      </c>
      <c r="D92" t="str">
        <f t="shared" si="7"/>
        <v>CD</v>
      </c>
      <c r="E92">
        <v>60284</v>
      </c>
      <c r="F92">
        <v>0</v>
      </c>
      <c r="G92">
        <v>2274.25</v>
      </c>
      <c r="H92">
        <v>0</v>
      </c>
      <c r="I92" s="1">
        <v>43017</v>
      </c>
      <c r="J92">
        <v>1129</v>
      </c>
      <c r="K92">
        <v>1052</v>
      </c>
      <c r="L92" t="s">
        <v>639</v>
      </c>
      <c r="M92" t="s">
        <v>729</v>
      </c>
      <c r="N92" t="s">
        <v>20</v>
      </c>
      <c r="O92" t="s">
        <v>20</v>
      </c>
    </row>
    <row r="93" spans="1:15" x14ac:dyDescent="0.25">
      <c r="A93" t="str">
        <f t="shared" si="5"/>
        <v xml:space="preserve">  03100-1030</v>
      </c>
      <c r="B93" t="s">
        <v>570</v>
      </c>
      <c r="C93">
        <v>1710</v>
      </c>
      <c r="D93" t="str">
        <f t="shared" si="7"/>
        <v>CD</v>
      </c>
      <c r="E93">
        <v>60284</v>
      </c>
      <c r="F93">
        <v>0</v>
      </c>
      <c r="G93">
        <v>1951</v>
      </c>
      <c r="H93">
        <v>0</v>
      </c>
      <c r="I93" s="1">
        <v>43017</v>
      </c>
      <c r="J93">
        <v>1130</v>
      </c>
      <c r="K93">
        <v>1876</v>
      </c>
      <c r="L93" t="s">
        <v>676</v>
      </c>
      <c r="M93" t="s">
        <v>730</v>
      </c>
      <c r="N93" t="s">
        <v>20</v>
      </c>
      <c r="O93" t="s">
        <v>20</v>
      </c>
    </row>
    <row r="94" spans="1:15" x14ac:dyDescent="0.25">
      <c r="A94" t="str">
        <f t="shared" si="5"/>
        <v xml:space="preserve">  03100-1030</v>
      </c>
      <c r="B94" t="s">
        <v>570</v>
      </c>
      <c r="C94">
        <v>1710</v>
      </c>
      <c r="D94" t="str">
        <f t="shared" si="7"/>
        <v>CD</v>
      </c>
      <c r="E94">
        <v>60321</v>
      </c>
      <c r="F94">
        <v>0</v>
      </c>
      <c r="G94">
        <v>1080</v>
      </c>
      <c r="H94">
        <v>0</v>
      </c>
      <c r="I94" s="1">
        <v>43020</v>
      </c>
      <c r="J94">
        <v>1131</v>
      </c>
      <c r="K94">
        <v>2360</v>
      </c>
      <c r="L94" t="s">
        <v>731</v>
      </c>
      <c r="M94" t="s">
        <v>732</v>
      </c>
      <c r="N94" t="s">
        <v>20</v>
      </c>
      <c r="O94" t="s">
        <v>20</v>
      </c>
    </row>
    <row r="95" spans="1:15" x14ac:dyDescent="0.25">
      <c r="A95" t="str">
        <f t="shared" si="5"/>
        <v xml:space="preserve">  03100-1030</v>
      </c>
      <c r="B95" t="s">
        <v>570</v>
      </c>
      <c r="C95">
        <v>1710</v>
      </c>
      <c r="D95" t="str">
        <f t="shared" si="7"/>
        <v>CD</v>
      </c>
      <c r="E95">
        <v>60321</v>
      </c>
      <c r="F95">
        <v>0</v>
      </c>
      <c r="G95">
        <v>484.05</v>
      </c>
      <c r="H95">
        <v>0</v>
      </c>
      <c r="I95" s="1">
        <v>43020</v>
      </c>
      <c r="J95">
        <v>1132</v>
      </c>
      <c r="K95">
        <v>317</v>
      </c>
      <c r="L95" t="s">
        <v>142</v>
      </c>
      <c r="M95" t="s">
        <v>733</v>
      </c>
      <c r="N95" t="s">
        <v>20</v>
      </c>
      <c r="O95" t="s">
        <v>20</v>
      </c>
    </row>
    <row r="96" spans="1:15" x14ac:dyDescent="0.25">
      <c r="A96" t="str">
        <f t="shared" si="5"/>
        <v xml:space="preserve">  03100-1030</v>
      </c>
      <c r="B96" t="s">
        <v>570</v>
      </c>
      <c r="C96">
        <v>1710</v>
      </c>
      <c r="D96" t="str">
        <f t="shared" si="7"/>
        <v>CD</v>
      </c>
      <c r="E96">
        <v>60321</v>
      </c>
      <c r="F96">
        <v>0</v>
      </c>
      <c r="G96">
        <v>12287.16</v>
      </c>
      <c r="H96">
        <v>0</v>
      </c>
      <c r="I96" s="1">
        <v>43020</v>
      </c>
      <c r="J96">
        <v>1133</v>
      </c>
      <c r="K96">
        <v>1876</v>
      </c>
      <c r="L96" t="s">
        <v>676</v>
      </c>
      <c r="M96" t="s">
        <v>734</v>
      </c>
      <c r="N96" t="s">
        <v>700</v>
      </c>
      <c r="O96" t="s">
        <v>20</v>
      </c>
    </row>
    <row r="97" spans="1:15" x14ac:dyDescent="0.25">
      <c r="A97" t="str">
        <f t="shared" si="5"/>
        <v xml:space="preserve">  03100-1030</v>
      </c>
      <c r="B97" t="s">
        <v>570</v>
      </c>
      <c r="C97">
        <v>1710</v>
      </c>
      <c r="D97" t="str">
        <f t="shared" si="7"/>
        <v>CD</v>
      </c>
      <c r="E97">
        <v>60323</v>
      </c>
      <c r="F97">
        <v>0</v>
      </c>
      <c r="G97">
        <v>-461</v>
      </c>
      <c r="H97">
        <v>0</v>
      </c>
      <c r="I97" s="1">
        <v>43020</v>
      </c>
      <c r="J97">
        <v>1125</v>
      </c>
      <c r="K97">
        <v>317</v>
      </c>
      <c r="L97" t="s">
        <v>142</v>
      </c>
      <c r="M97" t="s">
        <v>735</v>
      </c>
      <c r="N97" t="s">
        <v>20</v>
      </c>
      <c r="O97" t="s">
        <v>20</v>
      </c>
    </row>
    <row r="98" spans="1:15" x14ac:dyDescent="0.25">
      <c r="A98" t="str">
        <f t="shared" si="5"/>
        <v xml:space="preserve">  03100-1030</v>
      </c>
      <c r="B98" t="s">
        <v>570</v>
      </c>
      <c r="C98">
        <v>1710</v>
      </c>
      <c r="D98" t="str">
        <f>"JE"</f>
        <v>JE</v>
      </c>
      <c r="E98">
        <v>60432</v>
      </c>
      <c r="F98">
        <v>0</v>
      </c>
      <c r="G98">
        <v>223.98</v>
      </c>
      <c r="H98">
        <v>0</v>
      </c>
      <c r="I98" s="1">
        <v>43027</v>
      </c>
      <c r="J98" t="s">
        <v>223</v>
      </c>
      <c r="K98" t="s">
        <v>49</v>
      </c>
      <c r="L98" t="s">
        <v>748</v>
      </c>
      <c r="M98" t="s">
        <v>749</v>
      </c>
      <c r="N98" t="s">
        <v>20</v>
      </c>
      <c r="O98" t="s">
        <v>20</v>
      </c>
    </row>
    <row r="99" spans="1:15" x14ac:dyDescent="0.25">
      <c r="A99" t="str">
        <f t="shared" si="5"/>
        <v xml:space="preserve">  03100-1030</v>
      </c>
      <c r="B99" t="s">
        <v>570</v>
      </c>
      <c r="C99">
        <v>1710</v>
      </c>
      <c r="D99" t="str">
        <f t="shared" ref="D99:D107" si="8">"CD"</f>
        <v>CD</v>
      </c>
      <c r="E99">
        <v>60479</v>
      </c>
      <c r="F99">
        <v>0</v>
      </c>
      <c r="G99">
        <v>110.51</v>
      </c>
      <c r="H99">
        <v>0</v>
      </c>
      <c r="I99" s="1">
        <v>43031</v>
      </c>
      <c r="J99">
        <v>1134</v>
      </c>
      <c r="K99">
        <v>317</v>
      </c>
      <c r="L99" t="s">
        <v>142</v>
      </c>
      <c r="M99" t="s">
        <v>736</v>
      </c>
      <c r="N99" t="s">
        <v>20</v>
      </c>
      <c r="O99" t="s">
        <v>20</v>
      </c>
    </row>
    <row r="100" spans="1:15" x14ac:dyDescent="0.25">
      <c r="A100" t="str">
        <f t="shared" si="5"/>
        <v xml:space="preserve">  03100-1030</v>
      </c>
      <c r="B100" t="s">
        <v>570</v>
      </c>
      <c r="C100">
        <v>1710</v>
      </c>
      <c r="D100" t="str">
        <f t="shared" si="8"/>
        <v>CD</v>
      </c>
      <c r="E100">
        <v>60479</v>
      </c>
      <c r="F100">
        <v>0</v>
      </c>
      <c r="G100">
        <v>36800</v>
      </c>
      <c r="H100">
        <v>0</v>
      </c>
      <c r="I100" s="1">
        <v>43031</v>
      </c>
      <c r="J100">
        <v>1135</v>
      </c>
      <c r="K100">
        <v>2707</v>
      </c>
      <c r="L100" t="s">
        <v>583</v>
      </c>
      <c r="M100" t="s">
        <v>737</v>
      </c>
      <c r="N100" t="s">
        <v>20</v>
      </c>
      <c r="O100" t="s">
        <v>20</v>
      </c>
    </row>
    <row r="101" spans="1:15" x14ac:dyDescent="0.25">
      <c r="A101" t="str">
        <f t="shared" si="5"/>
        <v xml:space="preserve">  03100-1030</v>
      </c>
      <c r="B101" t="s">
        <v>570</v>
      </c>
      <c r="C101">
        <v>1710</v>
      </c>
      <c r="D101" t="str">
        <f t="shared" si="8"/>
        <v>CD</v>
      </c>
      <c r="E101">
        <v>60479</v>
      </c>
      <c r="F101">
        <v>0</v>
      </c>
      <c r="G101">
        <v>1100</v>
      </c>
      <c r="H101">
        <v>0</v>
      </c>
      <c r="I101" s="1">
        <v>43031</v>
      </c>
      <c r="J101">
        <v>1136</v>
      </c>
      <c r="K101">
        <v>1248</v>
      </c>
      <c r="L101" t="s">
        <v>738</v>
      </c>
      <c r="M101" t="s">
        <v>739</v>
      </c>
      <c r="N101" t="s">
        <v>740</v>
      </c>
      <c r="O101" t="s">
        <v>20</v>
      </c>
    </row>
    <row r="102" spans="1:15" x14ac:dyDescent="0.25">
      <c r="A102" t="str">
        <f t="shared" si="5"/>
        <v xml:space="preserve">  03100-1030</v>
      </c>
      <c r="B102" t="s">
        <v>570</v>
      </c>
      <c r="C102">
        <v>1710</v>
      </c>
      <c r="D102" t="str">
        <f t="shared" si="8"/>
        <v>CD</v>
      </c>
      <c r="E102">
        <v>60560</v>
      </c>
      <c r="F102">
        <v>0</v>
      </c>
      <c r="G102">
        <v>110.51</v>
      </c>
      <c r="H102">
        <v>0</v>
      </c>
      <c r="I102" s="1">
        <v>43038</v>
      </c>
      <c r="J102">
        <v>1137</v>
      </c>
      <c r="K102">
        <v>317</v>
      </c>
      <c r="L102" t="s">
        <v>142</v>
      </c>
      <c r="M102" t="s">
        <v>741</v>
      </c>
      <c r="N102" t="s">
        <v>20</v>
      </c>
      <c r="O102" t="s">
        <v>20</v>
      </c>
    </row>
    <row r="103" spans="1:15" s="18" customFormat="1" x14ac:dyDescent="0.25">
      <c r="A103" t="str">
        <f t="shared" si="5"/>
        <v xml:space="preserve">  03100-1030</v>
      </c>
      <c r="B103" t="s">
        <v>570</v>
      </c>
      <c r="C103">
        <v>1710</v>
      </c>
      <c r="D103" t="str">
        <f t="shared" si="8"/>
        <v>CD</v>
      </c>
      <c r="E103">
        <v>60560</v>
      </c>
      <c r="F103">
        <v>0</v>
      </c>
      <c r="G103">
        <v>2530.73</v>
      </c>
      <c r="H103">
        <v>0</v>
      </c>
      <c r="I103" s="1">
        <v>43038</v>
      </c>
      <c r="J103">
        <v>1138</v>
      </c>
      <c r="K103">
        <v>827</v>
      </c>
      <c r="L103" t="s">
        <v>144</v>
      </c>
      <c r="M103" t="s">
        <v>742</v>
      </c>
      <c r="N103" t="s">
        <v>20</v>
      </c>
      <c r="O103" t="s">
        <v>20</v>
      </c>
    </row>
    <row r="104" spans="1:15" x14ac:dyDescent="0.25">
      <c r="A104" t="str">
        <f t="shared" si="5"/>
        <v xml:space="preserve">  03100-1030</v>
      </c>
      <c r="B104" t="s">
        <v>570</v>
      </c>
      <c r="C104">
        <v>1710</v>
      </c>
      <c r="D104" t="str">
        <f t="shared" si="8"/>
        <v>CD</v>
      </c>
      <c r="E104">
        <v>60560</v>
      </c>
      <c r="F104">
        <v>0</v>
      </c>
      <c r="G104">
        <v>9181.5</v>
      </c>
      <c r="H104">
        <v>0</v>
      </c>
      <c r="I104" s="1">
        <v>43038</v>
      </c>
      <c r="J104">
        <v>1139</v>
      </c>
      <c r="K104">
        <v>1052</v>
      </c>
      <c r="L104" t="s">
        <v>639</v>
      </c>
      <c r="M104" t="s">
        <v>743</v>
      </c>
      <c r="N104" t="s">
        <v>20</v>
      </c>
      <c r="O104" t="s">
        <v>20</v>
      </c>
    </row>
    <row r="105" spans="1:15" x14ac:dyDescent="0.25">
      <c r="A105" t="str">
        <f t="shared" si="5"/>
        <v xml:space="preserve">  03100-1030</v>
      </c>
      <c r="B105" t="s">
        <v>570</v>
      </c>
      <c r="C105">
        <v>1710</v>
      </c>
      <c r="D105" t="str">
        <f t="shared" si="8"/>
        <v>CD</v>
      </c>
      <c r="E105">
        <v>60560</v>
      </c>
      <c r="F105">
        <v>0</v>
      </c>
      <c r="G105">
        <v>2984.41</v>
      </c>
      <c r="H105">
        <v>0</v>
      </c>
      <c r="I105" s="1">
        <v>43038</v>
      </c>
      <c r="J105">
        <v>1140</v>
      </c>
      <c r="K105">
        <v>1087</v>
      </c>
      <c r="L105" t="s">
        <v>146</v>
      </c>
      <c r="M105" t="s">
        <v>744</v>
      </c>
      <c r="N105" t="s">
        <v>745</v>
      </c>
      <c r="O105" t="s">
        <v>20</v>
      </c>
    </row>
    <row r="106" spans="1:15" x14ac:dyDescent="0.25">
      <c r="A106" t="str">
        <f t="shared" si="5"/>
        <v xml:space="preserve">  03100-1030</v>
      </c>
      <c r="B106" t="s">
        <v>570</v>
      </c>
      <c r="C106">
        <v>1710</v>
      </c>
      <c r="D106" t="str">
        <f t="shared" si="8"/>
        <v>CD</v>
      </c>
      <c r="E106">
        <v>60560</v>
      </c>
      <c r="F106">
        <v>0</v>
      </c>
      <c r="G106">
        <v>516.70000000000005</v>
      </c>
      <c r="H106">
        <v>0</v>
      </c>
      <c r="I106" s="1">
        <v>43038</v>
      </c>
      <c r="J106">
        <v>1141</v>
      </c>
      <c r="K106">
        <v>2342</v>
      </c>
      <c r="L106" t="s">
        <v>746</v>
      </c>
      <c r="M106" t="s">
        <v>747</v>
      </c>
      <c r="N106" t="s">
        <v>20</v>
      </c>
      <c r="O106" t="s">
        <v>20</v>
      </c>
    </row>
    <row r="107" spans="1:15" x14ac:dyDescent="0.25">
      <c r="A107" t="str">
        <f t="shared" si="5"/>
        <v xml:space="preserve">  03100-1030</v>
      </c>
      <c r="B107" t="s">
        <v>570</v>
      </c>
      <c r="C107">
        <v>1711</v>
      </c>
      <c r="D107" t="str">
        <f t="shared" si="8"/>
        <v>CD</v>
      </c>
      <c r="E107">
        <v>60643</v>
      </c>
      <c r="F107">
        <v>0</v>
      </c>
      <c r="G107">
        <v>-4405</v>
      </c>
      <c r="H107">
        <v>0</v>
      </c>
      <c r="I107" s="1">
        <v>43039</v>
      </c>
      <c r="J107">
        <v>1117</v>
      </c>
      <c r="K107">
        <v>3898</v>
      </c>
      <c r="L107" t="s">
        <v>705</v>
      </c>
      <c r="M107" t="s">
        <v>751</v>
      </c>
      <c r="N107" t="s">
        <v>20</v>
      </c>
      <c r="O107" t="s">
        <v>20</v>
      </c>
    </row>
    <row r="108" spans="1:15" x14ac:dyDescent="0.25">
      <c r="A108" t="str">
        <f t="shared" si="5"/>
        <v xml:space="preserve">  03100-1030</v>
      </c>
      <c r="B108" t="s">
        <v>570</v>
      </c>
      <c r="C108">
        <v>1710</v>
      </c>
      <c r="D108" t="str">
        <f>"JE"</f>
        <v>JE</v>
      </c>
      <c r="E108">
        <v>60622</v>
      </c>
      <c r="F108">
        <v>58.16</v>
      </c>
      <c r="G108">
        <v>0</v>
      </c>
      <c r="H108">
        <v>0</v>
      </c>
      <c r="I108" s="1">
        <v>43042</v>
      </c>
      <c r="J108" t="s">
        <v>636</v>
      </c>
      <c r="K108" t="s">
        <v>49</v>
      </c>
      <c r="L108" t="s">
        <v>750</v>
      </c>
      <c r="M108" t="s">
        <v>638</v>
      </c>
      <c r="N108" t="s">
        <v>20</v>
      </c>
      <c r="O108" t="s">
        <v>20</v>
      </c>
    </row>
    <row r="109" spans="1:15" x14ac:dyDescent="0.25">
      <c r="A109" t="str">
        <f t="shared" si="5"/>
        <v xml:space="preserve">  03100-1030</v>
      </c>
      <c r="B109" t="s">
        <v>570</v>
      </c>
      <c r="C109">
        <v>1711</v>
      </c>
      <c r="D109" t="str">
        <f t="shared" ref="D109:D127" si="9">"CD"</f>
        <v>CD</v>
      </c>
      <c r="E109">
        <v>60645</v>
      </c>
      <c r="F109">
        <v>0</v>
      </c>
      <c r="G109">
        <v>4405</v>
      </c>
      <c r="H109">
        <v>0</v>
      </c>
      <c r="I109" s="1">
        <v>43045</v>
      </c>
      <c r="J109">
        <v>1142</v>
      </c>
      <c r="K109">
        <v>3898</v>
      </c>
      <c r="L109" t="s">
        <v>705</v>
      </c>
      <c r="M109" t="s">
        <v>752</v>
      </c>
      <c r="N109" t="s">
        <v>20</v>
      </c>
      <c r="O109" t="s">
        <v>20</v>
      </c>
    </row>
    <row r="110" spans="1:15" x14ac:dyDescent="0.25">
      <c r="A110" t="str">
        <f t="shared" si="5"/>
        <v xml:space="preserve">  03100-1030</v>
      </c>
      <c r="B110" t="s">
        <v>570</v>
      </c>
      <c r="C110">
        <v>1711</v>
      </c>
      <c r="D110" t="str">
        <f t="shared" si="9"/>
        <v>CD</v>
      </c>
      <c r="E110">
        <v>60657</v>
      </c>
      <c r="F110">
        <v>0</v>
      </c>
      <c r="G110">
        <v>675</v>
      </c>
      <c r="H110">
        <v>0</v>
      </c>
      <c r="I110" s="1">
        <v>43045</v>
      </c>
      <c r="J110">
        <v>1143</v>
      </c>
      <c r="K110">
        <v>2360</v>
      </c>
      <c r="L110" t="s">
        <v>731</v>
      </c>
      <c r="M110" t="s">
        <v>753</v>
      </c>
      <c r="N110" t="s">
        <v>20</v>
      </c>
      <c r="O110" t="s">
        <v>20</v>
      </c>
    </row>
    <row r="111" spans="1:15" x14ac:dyDescent="0.25">
      <c r="A111" t="str">
        <f t="shared" si="5"/>
        <v xml:space="preserve">  03100-1030</v>
      </c>
      <c r="B111" t="s">
        <v>570</v>
      </c>
      <c r="C111">
        <v>1711</v>
      </c>
      <c r="D111" t="str">
        <f t="shared" si="9"/>
        <v>CD</v>
      </c>
      <c r="E111">
        <v>60657</v>
      </c>
      <c r="F111">
        <v>0</v>
      </c>
      <c r="G111">
        <v>3822.5</v>
      </c>
      <c r="H111">
        <v>0</v>
      </c>
      <c r="I111" s="1">
        <v>43045</v>
      </c>
      <c r="J111">
        <v>1144</v>
      </c>
      <c r="K111">
        <v>3551</v>
      </c>
      <c r="L111" t="s">
        <v>17</v>
      </c>
      <c r="M111" t="s">
        <v>115</v>
      </c>
      <c r="N111" t="s">
        <v>20</v>
      </c>
      <c r="O111" t="s">
        <v>20</v>
      </c>
    </row>
    <row r="112" spans="1:15" x14ac:dyDescent="0.25">
      <c r="A112" t="str">
        <f t="shared" si="5"/>
        <v xml:space="preserve">  03100-1030</v>
      </c>
      <c r="B112" t="s">
        <v>570</v>
      </c>
      <c r="C112">
        <v>1711</v>
      </c>
      <c r="D112" t="str">
        <f t="shared" si="9"/>
        <v>CD</v>
      </c>
      <c r="E112">
        <v>60657</v>
      </c>
      <c r="F112">
        <v>0</v>
      </c>
      <c r="G112">
        <v>3110</v>
      </c>
      <c r="H112">
        <v>0</v>
      </c>
      <c r="I112" s="1">
        <v>43045</v>
      </c>
      <c r="J112">
        <v>1145</v>
      </c>
      <c r="K112">
        <v>2039</v>
      </c>
      <c r="L112" t="s">
        <v>669</v>
      </c>
      <c r="M112" t="s">
        <v>754</v>
      </c>
      <c r="N112" t="s">
        <v>20</v>
      </c>
      <c r="O112" t="s">
        <v>20</v>
      </c>
    </row>
    <row r="113" spans="1:15" x14ac:dyDescent="0.25">
      <c r="A113" t="str">
        <f t="shared" si="5"/>
        <v xml:space="preserve">  03100-1030</v>
      </c>
      <c r="B113" t="s">
        <v>570</v>
      </c>
      <c r="C113">
        <v>1711</v>
      </c>
      <c r="D113" t="str">
        <f t="shared" si="9"/>
        <v>CD</v>
      </c>
      <c r="E113">
        <v>60657</v>
      </c>
      <c r="F113">
        <v>0</v>
      </c>
      <c r="G113">
        <v>26517.3</v>
      </c>
      <c r="H113">
        <v>0</v>
      </c>
      <c r="I113" s="1">
        <v>43045</v>
      </c>
      <c r="J113">
        <v>1146</v>
      </c>
      <c r="K113">
        <v>3829</v>
      </c>
      <c r="L113" t="s">
        <v>650</v>
      </c>
      <c r="M113" t="s">
        <v>755</v>
      </c>
      <c r="N113" t="s">
        <v>20</v>
      </c>
      <c r="O113" t="s">
        <v>20</v>
      </c>
    </row>
    <row r="114" spans="1:15" x14ac:dyDescent="0.25">
      <c r="A114" t="str">
        <f t="shared" si="5"/>
        <v xml:space="preserve">  03100-1030</v>
      </c>
      <c r="B114" t="s">
        <v>570</v>
      </c>
      <c r="C114">
        <v>1711</v>
      </c>
      <c r="D114" t="str">
        <f t="shared" si="9"/>
        <v>CD</v>
      </c>
      <c r="E114">
        <v>60729</v>
      </c>
      <c r="F114">
        <v>0</v>
      </c>
      <c r="G114">
        <v>396.9</v>
      </c>
      <c r="H114">
        <v>0</v>
      </c>
      <c r="I114" s="1">
        <v>43048</v>
      </c>
      <c r="J114">
        <v>1147</v>
      </c>
      <c r="K114">
        <v>317</v>
      </c>
      <c r="L114" t="s">
        <v>142</v>
      </c>
      <c r="M114" t="s">
        <v>167</v>
      </c>
      <c r="N114" t="s">
        <v>20</v>
      </c>
      <c r="O114" t="s">
        <v>20</v>
      </c>
    </row>
    <row r="115" spans="1:15" x14ac:dyDescent="0.25">
      <c r="A115" t="str">
        <f t="shared" si="5"/>
        <v xml:space="preserve">  03100-1030</v>
      </c>
      <c r="B115" t="s">
        <v>570</v>
      </c>
      <c r="C115">
        <v>1711</v>
      </c>
      <c r="D115" t="str">
        <f t="shared" si="9"/>
        <v>CD</v>
      </c>
      <c r="E115">
        <v>60729</v>
      </c>
      <c r="F115">
        <v>0</v>
      </c>
      <c r="G115">
        <v>7120</v>
      </c>
      <c r="H115">
        <v>0</v>
      </c>
      <c r="I115" s="1">
        <v>43048</v>
      </c>
      <c r="J115">
        <v>1148</v>
      </c>
      <c r="K115">
        <v>679</v>
      </c>
      <c r="L115" t="s">
        <v>588</v>
      </c>
      <c r="M115" t="s">
        <v>756</v>
      </c>
      <c r="N115" t="s">
        <v>20</v>
      </c>
      <c r="O115" t="s">
        <v>20</v>
      </c>
    </row>
    <row r="116" spans="1:15" x14ac:dyDescent="0.25">
      <c r="A116" t="str">
        <f t="shared" si="5"/>
        <v xml:space="preserve">  03100-1030</v>
      </c>
      <c r="B116" t="s">
        <v>570</v>
      </c>
      <c r="C116">
        <v>1711</v>
      </c>
      <c r="D116" t="str">
        <f t="shared" si="9"/>
        <v>CD</v>
      </c>
      <c r="E116">
        <v>60729</v>
      </c>
      <c r="F116">
        <v>0</v>
      </c>
      <c r="G116">
        <v>827.25</v>
      </c>
      <c r="H116">
        <v>0</v>
      </c>
      <c r="I116" s="1">
        <v>43048</v>
      </c>
      <c r="J116">
        <v>1149</v>
      </c>
      <c r="K116">
        <v>2342</v>
      </c>
      <c r="L116" t="s">
        <v>746</v>
      </c>
      <c r="M116" t="s">
        <v>757</v>
      </c>
      <c r="N116" t="s">
        <v>20</v>
      </c>
      <c r="O116" t="s">
        <v>20</v>
      </c>
    </row>
    <row r="117" spans="1:15" x14ac:dyDescent="0.25">
      <c r="A117" t="str">
        <f t="shared" si="5"/>
        <v xml:space="preserve">  03100-1030</v>
      </c>
      <c r="B117" t="s">
        <v>570</v>
      </c>
      <c r="C117">
        <v>1711</v>
      </c>
      <c r="D117" t="str">
        <f t="shared" si="9"/>
        <v>CD</v>
      </c>
      <c r="E117">
        <v>60795</v>
      </c>
      <c r="F117">
        <v>0</v>
      </c>
      <c r="G117">
        <v>1852.75</v>
      </c>
      <c r="H117">
        <v>0</v>
      </c>
      <c r="I117" s="1">
        <v>43054</v>
      </c>
      <c r="J117">
        <v>1150</v>
      </c>
      <c r="K117">
        <v>3915</v>
      </c>
      <c r="L117" t="s">
        <v>758</v>
      </c>
      <c r="M117" t="s">
        <v>759</v>
      </c>
      <c r="N117" t="s">
        <v>20</v>
      </c>
      <c r="O117" t="s">
        <v>20</v>
      </c>
    </row>
    <row r="118" spans="1:15" x14ac:dyDescent="0.25">
      <c r="A118" t="str">
        <f t="shared" si="5"/>
        <v xml:space="preserve">  03100-1030</v>
      </c>
      <c r="B118" t="s">
        <v>570</v>
      </c>
      <c r="C118">
        <v>1711</v>
      </c>
      <c r="D118" t="str">
        <f t="shared" si="9"/>
        <v>CD</v>
      </c>
      <c r="E118">
        <v>60802</v>
      </c>
      <c r="F118">
        <v>0</v>
      </c>
      <c r="G118">
        <v>3947.94</v>
      </c>
      <c r="H118">
        <v>0</v>
      </c>
      <c r="I118" s="1">
        <v>43055</v>
      </c>
      <c r="J118">
        <v>1151</v>
      </c>
      <c r="K118">
        <v>827</v>
      </c>
      <c r="L118" t="s">
        <v>144</v>
      </c>
      <c r="M118" t="s">
        <v>760</v>
      </c>
      <c r="N118" t="s">
        <v>20</v>
      </c>
      <c r="O118" t="s">
        <v>20</v>
      </c>
    </row>
    <row r="119" spans="1:15" x14ac:dyDescent="0.25">
      <c r="A119" t="str">
        <f t="shared" si="5"/>
        <v xml:space="preserve">  03100-1030</v>
      </c>
      <c r="B119" t="s">
        <v>570</v>
      </c>
      <c r="C119">
        <v>1711</v>
      </c>
      <c r="D119" t="str">
        <f t="shared" si="9"/>
        <v>CD</v>
      </c>
      <c r="E119">
        <v>60802</v>
      </c>
      <c r="F119">
        <v>0</v>
      </c>
      <c r="G119">
        <v>1098.29</v>
      </c>
      <c r="H119">
        <v>0</v>
      </c>
      <c r="I119" s="1">
        <v>43055</v>
      </c>
      <c r="J119">
        <v>1152</v>
      </c>
      <c r="K119">
        <v>1087</v>
      </c>
      <c r="L119" t="s">
        <v>146</v>
      </c>
      <c r="M119" t="s">
        <v>761</v>
      </c>
      <c r="N119" t="s">
        <v>20</v>
      </c>
      <c r="O119" t="s">
        <v>20</v>
      </c>
    </row>
    <row r="120" spans="1:15" x14ac:dyDescent="0.25">
      <c r="A120" t="str">
        <f t="shared" si="5"/>
        <v xml:space="preserve">  03100-1030</v>
      </c>
      <c r="B120" t="s">
        <v>570</v>
      </c>
      <c r="C120">
        <v>1711</v>
      </c>
      <c r="D120" t="str">
        <f t="shared" si="9"/>
        <v>CD</v>
      </c>
      <c r="E120">
        <v>60802</v>
      </c>
      <c r="F120">
        <v>0</v>
      </c>
      <c r="G120">
        <v>66.599999999999994</v>
      </c>
      <c r="H120">
        <v>0</v>
      </c>
      <c r="I120" s="1">
        <v>43055</v>
      </c>
      <c r="J120">
        <v>1153</v>
      </c>
      <c r="K120">
        <v>2342</v>
      </c>
      <c r="L120" t="s">
        <v>746</v>
      </c>
      <c r="M120" t="s">
        <v>762</v>
      </c>
      <c r="N120" t="s">
        <v>20</v>
      </c>
      <c r="O120" t="s">
        <v>20</v>
      </c>
    </row>
    <row r="121" spans="1:15" x14ac:dyDescent="0.25">
      <c r="A121" t="str">
        <f t="shared" si="5"/>
        <v xml:space="preserve">  03100-1030</v>
      </c>
      <c r="B121" t="s">
        <v>570</v>
      </c>
      <c r="C121">
        <v>1711</v>
      </c>
      <c r="D121" t="str">
        <f t="shared" si="9"/>
        <v>CD</v>
      </c>
      <c r="E121">
        <v>60868</v>
      </c>
      <c r="F121">
        <v>0</v>
      </c>
      <c r="G121">
        <v>200</v>
      </c>
      <c r="H121">
        <v>0</v>
      </c>
      <c r="I121" s="1">
        <v>43060</v>
      </c>
      <c r="J121">
        <v>1154</v>
      </c>
      <c r="K121">
        <v>2762</v>
      </c>
      <c r="L121" t="s">
        <v>701</v>
      </c>
      <c r="M121" t="s">
        <v>763</v>
      </c>
      <c r="N121" t="s">
        <v>20</v>
      </c>
      <c r="O121" t="s">
        <v>20</v>
      </c>
    </row>
    <row r="122" spans="1:15" x14ac:dyDescent="0.25">
      <c r="A122" t="str">
        <f t="shared" si="5"/>
        <v xml:space="preserve">  03100-1030</v>
      </c>
      <c r="B122" t="s">
        <v>570</v>
      </c>
      <c r="C122">
        <v>1711</v>
      </c>
      <c r="D122" t="str">
        <f t="shared" si="9"/>
        <v>CD</v>
      </c>
      <c r="E122">
        <v>60969</v>
      </c>
      <c r="F122">
        <v>0</v>
      </c>
      <c r="G122">
        <v>565.01</v>
      </c>
      <c r="H122">
        <v>0</v>
      </c>
      <c r="I122" s="1">
        <v>43069</v>
      </c>
      <c r="J122">
        <v>1155</v>
      </c>
      <c r="K122">
        <v>317</v>
      </c>
      <c r="L122" t="s">
        <v>142</v>
      </c>
      <c r="M122" t="s">
        <v>764</v>
      </c>
      <c r="N122" t="s">
        <v>765</v>
      </c>
      <c r="O122" t="s">
        <v>20</v>
      </c>
    </row>
    <row r="123" spans="1:15" x14ac:dyDescent="0.25">
      <c r="A123" t="str">
        <f t="shared" si="5"/>
        <v xml:space="preserve">  03100-1030</v>
      </c>
      <c r="B123" t="s">
        <v>570</v>
      </c>
      <c r="C123">
        <v>1711</v>
      </c>
      <c r="D123" t="str">
        <f t="shared" si="9"/>
        <v>CD</v>
      </c>
      <c r="E123">
        <v>60969</v>
      </c>
      <c r="F123">
        <v>0</v>
      </c>
      <c r="G123">
        <v>11986.65</v>
      </c>
      <c r="H123">
        <v>0</v>
      </c>
      <c r="I123" s="1">
        <v>43069</v>
      </c>
      <c r="J123">
        <v>1156</v>
      </c>
      <c r="K123">
        <v>827</v>
      </c>
      <c r="L123" t="s">
        <v>144</v>
      </c>
      <c r="M123" t="s">
        <v>766</v>
      </c>
      <c r="N123" t="s">
        <v>20</v>
      </c>
      <c r="O123" t="s">
        <v>20</v>
      </c>
    </row>
    <row r="124" spans="1:15" x14ac:dyDescent="0.25">
      <c r="A124" t="str">
        <f t="shared" si="5"/>
        <v xml:space="preserve">  03100-1030</v>
      </c>
      <c r="B124" t="s">
        <v>570</v>
      </c>
      <c r="C124">
        <v>1711</v>
      </c>
      <c r="D124" t="str">
        <f t="shared" si="9"/>
        <v>CD</v>
      </c>
      <c r="E124">
        <v>60969</v>
      </c>
      <c r="F124">
        <v>0</v>
      </c>
      <c r="G124">
        <v>270.55</v>
      </c>
      <c r="H124">
        <v>0</v>
      </c>
      <c r="I124" s="1">
        <v>43069</v>
      </c>
      <c r="J124">
        <v>1157</v>
      </c>
      <c r="K124">
        <v>2342</v>
      </c>
      <c r="L124" t="s">
        <v>746</v>
      </c>
      <c r="M124" t="s">
        <v>767</v>
      </c>
      <c r="N124" t="s">
        <v>768</v>
      </c>
      <c r="O124" t="s">
        <v>20</v>
      </c>
    </row>
    <row r="125" spans="1:15" x14ac:dyDescent="0.25">
      <c r="A125" t="str">
        <f t="shared" si="5"/>
        <v xml:space="preserve">  03100-1030</v>
      </c>
      <c r="B125" t="s">
        <v>570</v>
      </c>
      <c r="C125">
        <v>1711</v>
      </c>
      <c r="D125" t="str">
        <f t="shared" si="9"/>
        <v>CD</v>
      </c>
      <c r="E125">
        <v>60969</v>
      </c>
      <c r="F125">
        <v>0</v>
      </c>
      <c r="G125">
        <v>1261</v>
      </c>
      <c r="H125">
        <v>0</v>
      </c>
      <c r="I125" s="1">
        <v>43069</v>
      </c>
      <c r="J125">
        <v>1158</v>
      </c>
      <c r="K125">
        <v>1876</v>
      </c>
      <c r="L125" t="s">
        <v>676</v>
      </c>
      <c r="M125" t="s">
        <v>769</v>
      </c>
      <c r="N125" t="s">
        <v>770</v>
      </c>
      <c r="O125" t="s">
        <v>20</v>
      </c>
    </row>
    <row r="126" spans="1:15" x14ac:dyDescent="0.25">
      <c r="A126" t="str">
        <f t="shared" si="5"/>
        <v xml:space="preserve">  03100-1030</v>
      </c>
      <c r="B126" t="s">
        <v>570</v>
      </c>
      <c r="C126">
        <v>1711</v>
      </c>
      <c r="D126" t="str">
        <f t="shared" si="9"/>
        <v>CD</v>
      </c>
      <c r="E126">
        <v>60969</v>
      </c>
      <c r="F126">
        <v>0</v>
      </c>
      <c r="G126">
        <v>3110</v>
      </c>
      <c r="H126">
        <v>0</v>
      </c>
      <c r="I126" s="1">
        <v>43069</v>
      </c>
      <c r="J126">
        <v>1159</v>
      </c>
      <c r="K126">
        <v>1340</v>
      </c>
      <c r="L126" t="s">
        <v>176</v>
      </c>
      <c r="M126" t="s">
        <v>771</v>
      </c>
      <c r="N126" t="s">
        <v>772</v>
      </c>
      <c r="O126" t="s">
        <v>20</v>
      </c>
    </row>
    <row r="127" spans="1:15" x14ac:dyDescent="0.25">
      <c r="A127" t="str">
        <f t="shared" si="5"/>
        <v xml:space="preserve">  03100-1030</v>
      </c>
      <c r="B127" t="s">
        <v>570</v>
      </c>
      <c r="C127">
        <v>1711</v>
      </c>
      <c r="D127" t="str">
        <f t="shared" si="9"/>
        <v>CD</v>
      </c>
      <c r="E127">
        <v>60973</v>
      </c>
      <c r="F127">
        <v>0</v>
      </c>
      <c r="G127">
        <v>7000</v>
      </c>
      <c r="H127">
        <v>0</v>
      </c>
      <c r="I127" s="1">
        <v>43069</v>
      </c>
      <c r="J127">
        <v>1160</v>
      </c>
      <c r="K127">
        <v>864</v>
      </c>
      <c r="L127" t="s">
        <v>578</v>
      </c>
      <c r="M127" t="s">
        <v>773</v>
      </c>
      <c r="N127" t="s">
        <v>774</v>
      </c>
      <c r="O127" t="s">
        <v>20</v>
      </c>
    </row>
    <row r="128" spans="1:15" x14ac:dyDescent="0.25">
      <c r="A128" t="str">
        <f t="shared" si="5"/>
        <v xml:space="preserve">  03100-1030</v>
      </c>
      <c r="B128" t="s">
        <v>570</v>
      </c>
      <c r="C128">
        <v>1711</v>
      </c>
      <c r="D128" t="str">
        <f>"JE"</f>
        <v>JE</v>
      </c>
      <c r="E128">
        <v>60993</v>
      </c>
      <c r="F128">
        <v>48.22</v>
      </c>
      <c r="G128">
        <v>0</v>
      </c>
      <c r="H128">
        <v>0</v>
      </c>
      <c r="I128" s="1">
        <v>43070</v>
      </c>
      <c r="J128" t="s">
        <v>636</v>
      </c>
      <c r="K128" t="s">
        <v>49</v>
      </c>
      <c r="L128" t="s">
        <v>775</v>
      </c>
      <c r="M128" t="s">
        <v>638</v>
      </c>
      <c r="N128" t="s">
        <v>20</v>
      </c>
      <c r="O128" t="s">
        <v>20</v>
      </c>
    </row>
    <row r="129" spans="1:15" x14ac:dyDescent="0.25">
      <c r="A129" t="str">
        <f t="shared" si="5"/>
        <v xml:space="preserve">  03100-1030</v>
      </c>
      <c r="B129" t="s">
        <v>570</v>
      </c>
      <c r="C129">
        <v>1712</v>
      </c>
      <c r="D129" t="str">
        <f t="shared" ref="D129:D138" si="10">"CD"</f>
        <v>CD</v>
      </c>
      <c r="E129">
        <v>61172</v>
      </c>
      <c r="F129">
        <v>0</v>
      </c>
      <c r="G129">
        <v>400</v>
      </c>
      <c r="H129">
        <v>0</v>
      </c>
      <c r="I129" s="1">
        <v>43087</v>
      </c>
      <c r="J129">
        <v>1161</v>
      </c>
      <c r="K129">
        <v>2762</v>
      </c>
      <c r="L129" t="s">
        <v>701</v>
      </c>
      <c r="M129" t="s">
        <v>776</v>
      </c>
      <c r="N129" t="s">
        <v>777</v>
      </c>
      <c r="O129" t="s">
        <v>20</v>
      </c>
    </row>
    <row r="130" spans="1:15" x14ac:dyDescent="0.25">
      <c r="A130" t="str">
        <f t="shared" si="5"/>
        <v xml:space="preserve">  03100-1030</v>
      </c>
      <c r="B130" t="s">
        <v>570</v>
      </c>
      <c r="C130">
        <v>1712</v>
      </c>
      <c r="D130" t="str">
        <f t="shared" si="10"/>
        <v>CD</v>
      </c>
      <c r="E130">
        <v>61172</v>
      </c>
      <c r="F130">
        <v>0</v>
      </c>
      <c r="G130">
        <v>5310.46</v>
      </c>
      <c r="H130">
        <v>0</v>
      </c>
      <c r="I130" s="1">
        <v>43087</v>
      </c>
      <c r="J130">
        <v>1162</v>
      </c>
      <c r="K130">
        <v>627</v>
      </c>
      <c r="L130" t="s">
        <v>194</v>
      </c>
      <c r="M130" t="s">
        <v>778</v>
      </c>
      <c r="N130" t="s">
        <v>20</v>
      </c>
      <c r="O130" t="s">
        <v>20</v>
      </c>
    </row>
    <row r="131" spans="1:15" x14ac:dyDescent="0.25">
      <c r="A131" t="str">
        <f t="shared" ref="A131:A194" si="11">"  03100-1030"</f>
        <v xml:space="preserve">  03100-1030</v>
      </c>
      <c r="B131" t="s">
        <v>570</v>
      </c>
      <c r="C131">
        <v>1712</v>
      </c>
      <c r="D131" t="str">
        <f t="shared" si="10"/>
        <v>CD</v>
      </c>
      <c r="E131">
        <v>61172</v>
      </c>
      <c r="F131">
        <v>0</v>
      </c>
      <c r="G131">
        <v>11320</v>
      </c>
      <c r="H131">
        <v>0</v>
      </c>
      <c r="I131" s="1">
        <v>43087</v>
      </c>
      <c r="J131">
        <v>1163</v>
      </c>
      <c r="K131">
        <v>679</v>
      </c>
      <c r="L131" t="s">
        <v>588</v>
      </c>
      <c r="M131" t="s">
        <v>779</v>
      </c>
      <c r="N131" t="s">
        <v>20</v>
      </c>
      <c r="O131" t="s">
        <v>20</v>
      </c>
    </row>
    <row r="132" spans="1:15" x14ac:dyDescent="0.25">
      <c r="A132" t="str">
        <f t="shared" si="11"/>
        <v xml:space="preserve">  03100-1030</v>
      </c>
      <c r="B132" t="s">
        <v>570</v>
      </c>
      <c r="C132">
        <v>1712</v>
      </c>
      <c r="D132" t="str">
        <f t="shared" si="10"/>
        <v>CD</v>
      </c>
      <c r="E132">
        <v>61172</v>
      </c>
      <c r="F132">
        <v>0</v>
      </c>
      <c r="G132">
        <v>2042.59</v>
      </c>
      <c r="H132">
        <v>0</v>
      </c>
      <c r="I132" s="1">
        <v>43087</v>
      </c>
      <c r="J132">
        <v>1164</v>
      </c>
      <c r="K132">
        <v>739</v>
      </c>
      <c r="L132" t="s">
        <v>116</v>
      </c>
      <c r="M132" t="s">
        <v>780</v>
      </c>
      <c r="N132" t="s">
        <v>39</v>
      </c>
      <c r="O132" t="s">
        <v>20</v>
      </c>
    </row>
    <row r="133" spans="1:15" x14ac:dyDescent="0.25">
      <c r="A133" t="str">
        <f t="shared" si="11"/>
        <v xml:space="preserve">  03100-1030</v>
      </c>
      <c r="B133" t="s">
        <v>570</v>
      </c>
      <c r="C133">
        <v>1712</v>
      </c>
      <c r="D133" t="str">
        <f t="shared" si="10"/>
        <v>CD</v>
      </c>
      <c r="E133">
        <v>61172</v>
      </c>
      <c r="F133">
        <v>0</v>
      </c>
      <c r="G133">
        <v>4311.1899999999996</v>
      </c>
      <c r="H133">
        <v>0</v>
      </c>
      <c r="I133" s="1">
        <v>43087</v>
      </c>
      <c r="J133">
        <v>1166</v>
      </c>
      <c r="K133">
        <v>827</v>
      </c>
      <c r="L133" t="s">
        <v>144</v>
      </c>
      <c r="M133" t="s">
        <v>781</v>
      </c>
      <c r="N133" t="s">
        <v>20</v>
      </c>
      <c r="O133" t="s">
        <v>20</v>
      </c>
    </row>
    <row r="134" spans="1:15" x14ac:dyDescent="0.25">
      <c r="A134" t="str">
        <f t="shared" si="11"/>
        <v xml:space="preserve">  03100-1030</v>
      </c>
      <c r="B134" t="s">
        <v>570</v>
      </c>
      <c r="C134">
        <v>1712</v>
      </c>
      <c r="D134" t="str">
        <f t="shared" si="10"/>
        <v>CD</v>
      </c>
      <c r="E134">
        <v>61172</v>
      </c>
      <c r="F134">
        <v>0</v>
      </c>
      <c r="G134">
        <v>971.25</v>
      </c>
      <c r="H134">
        <v>0</v>
      </c>
      <c r="I134" s="1">
        <v>43087</v>
      </c>
      <c r="J134">
        <v>1167</v>
      </c>
      <c r="K134">
        <v>1052</v>
      </c>
      <c r="L134" t="s">
        <v>639</v>
      </c>
      <c r="M134" t="s">
        <v>782</v>
      </c>
      <c r="N134" t="s">
        <v>20</v>
      </c>
      <c r="O134" t="s">
        <v>20</v>
      </c>
    </row>
    <row r="135" spans="1:15" x14ac:dyDescent="0.25">
      <c r="A135" t="str">
        <f t="shared" si="11"/>
        <v xml:space="preserve">  03100-1030</v>
      </c>
      <c r="B135" t="s">
        <v>570</v>
      </c>
      <c r="C135">
        <v>1712</v>
      </c>
      <c r="D135" t="str">
        <f t="shared" si="10"/>
        <v>CD</v>
      </c>
      <c r="E135">
        <v>61172</v>
      </c>
      <c r="F135">
        <v>0</v>
      </c>
      <c r="G135">
        <v>91.8</v>
      </c>
      <c r="H135">
        <v>0</v>
      </c>
      <c r="I135" s="1">
        <v>43087</v>
      </c>
      <c r="J135">
        <v>1168</v>
      </c>
      <c r="K135">
        <v>2342</v>
      </c>
      <c r="L135" t="s">
        <v>746</v>
      </c>
      <c r="M135" t="s">
        <v>783</v>
      </c>
      <c r="N135" t="s">
        <v>20</v>
      </c>
      <c r="O135" t="s">
        <v>20</v>
      </c>
    </row>
    <row r="136" spans="1:15" x14ac:dyDescent="0.25">
      <c r="A136" t="str">
        <f t="shared" si="11"/>
        <v xml:space="preserve">  03100-1030</v>
      </c>
      <c r="B136" t="s">
        <v>570</v>
      </c>
      <c r="C136">
        <v>1712</v>
      </c>
      <c r="D136" t="str">
        <f t="shared" si="10"/>
        <v>CD</v>
      </c>
      <c r="E136">
        <v>61172</v>
      </c>
      <c r="F136">
        <v>0</v>
      </c>
      <c r="G136">
        <v>2811</v>
      </c>
      <c r="H136">
        <v>0</v>
      </c>
      <c r="I136" s="1">
        <v>43087</v>
      </c>
      <c r="J136">
        <v>1169</v>
      </c>
      <c r="K136">
        <v>1876</v>
      </c>
      <c r="L136" t="s">
        <v>676</v>
      </c>
      <c r="M136" t="s">
        <v>784</v>
      </c>
      <c r="N136" t="s">
        <v>20</v>
      </c>
      <c r="O136" t="s">
        <v>20</v>
      </c>
    </row>
    <row r="137" spans="1:15" x14ac:dyDescent="0.25">
      <c r="A137" t="str">
        <f t="shared" si="11"/>
        <v xml:space="preserve">  03100-1030</v>
      </c>
      <c r="B137" t="s">
        <v>570</v>
      </c>
      <c r="C137">
        <v>1712</v>
      </c>
      <c r="D137" t="str">
        <f t="shared" si="10"/>
        <v>CD</v>
      </c>
      <c r="E137">
        <v>61172</v>
      </c>
      <c r="F137">
        <v>0</v>
      </c>
      <c r="G137">
        <v>1320</v>
      </c>
      <c r="H137">
        <v>0</v>
      </c>
      <c r="I137" s="1">
        <v>43087</v>
      </c>
      <c r="J137">
        <v>1170</v>
      </c>
      <c r="K137">
        <v>2933</v>
      </c>
      <c r="L137" t="s">
        <v>180</v>
      </c>
      <c r="M137" t="s">
        <v>785</v>
      </c>
      <c r="N137" t="s">
        <v>20</v>
      </c>
      <c r="O137" t="s">
        <v>20</v>
      </c>
    </row>
    <row r="138" spans="1:15" x14ac:dyDescent="0.25">
      <c r="A138" t="str">
        <f t="shared" si="11"/>
        <v xml:space="preserve">  03100-1030</v>
      </c>
      <c r="B138" t="s">
        <v>570</v>
      </c>
      <c r="C138">
        <v>1712</v>
      </c>
      <c r="D138" t="str">
        <f t="shared" si="10"/>
        <v>CD</v>
      </c>
      <c r="E138">
        <v>61300</v>
      </c>
      <c r="F138">
        <v>0</v>
      </c>
      <c r="G138">
        <v>187.48</v>
      </c>
      <c r="H138">
        <v>0</v>
      </c>
      <c r="I138" s="1">
        <v>43096</v>
      </c>
      <c r="J138">
        <v>1171</v>
      </c>
      <c r="K138">
        <v>638</v>
      </c>
      <c r="L138" t="s">
        <v>323</v>
      </c>
      <c r="M138" t="s">
        <v>786</v>
      </c>
      <c r="N138" t="s">
        <v>787</v>
      </c>
      <c r="O138" t="s">
        <v>20</v>
      </c>
    </row>
    <row r="139" spans="1:15" x14ac:dyDescent="0.25">
      <c r="A139" t="str">
        <f t="shared" si="11"/>
        <v xml:space="preserve">  03100-1030</v>
      </c>
      <c r="B139" t="s">
        <v>570</v>
      </c>
      <c r="C139">
        <v>1712</v>
      </c>
      <c r="D139" t="str">
        <f t="shared" ref="D139:D144" si="12">"RE"</f>
        <v>RE</v>
      </c>
      <c r="E139">
        <v>61312</v>
      </c>
      <c r="F139">
        <v>10901.12</v>
      </c>
      <c r="G139">
        <v>0</v>
      </c>
      <c r="H139">
        <v>0</v>
      </c>
      <c r="I139" s="1">
        <v>43097</v>
      </c>
      <c r="J139" t="s">
        <v>790</v>
      </c>
      <c r="K139" t="s">
        <v>49</v>
      </c>
      <c r="L139" t="s">
        <v>559</v>
      </c>
      <c r="M139" t="s">
        <v>791</v>
      </c>
      <c r="N139" t="s">
        <v>610</v>
      </c>
      <c r="O139" t="s">
        <v>20</v>
      </c>
    </row>
    <row r="140" spans="1:15" x14ac:dyDescent="0.25">
      <c r="A140" t="str">
        <f t="shared" si="11"/>
        <v xml:space="preserve">  03100-1030</v>
      </c>
      <c r="B140" t="s">
        <v>570</v>
      </c>
      <c r="C140">
        <v>1712</v>
      </c>
      <c r="D140" t="str">
        <f t="shared" si="12"/>
        <v>RE</v>
      </c>
      <c r="E140">
        <v>61312</v>
      </c>
      <c r="F140">
        <v>38940.980000000003</v>
      </c>
      <c r="G140">
        <v>0</v>
      </c>
      <c r="H140">
        <v>0</v>
      </c>
      <c r="I140" s="1">
        <v>43097</v>
      </c>
      <c r="J140" t="s">
        <v>792</v>
      </c>
      <c r="K140" t="s">
        <v>49</v>
      </c>
      <c r="L140" t="s">
        <v>559</v>
      </c>
      <c r="M140" t="s">
        <v>791</v>
      </c>
      <c r="N140" t="s">
        <v>612</v>
      </c>
      <c r="O140" t="s">
        <v>20</v>
      </c>
    </row>
    <row r="141" spans="1:15" x14ac:dyDescent="0.25">
      <c r="A141" t="str">
        <f t="shared" si="11"/>
        <v xml:space="preserve">  03100-1030</v>
      </c>
      <c r="B141" t="s">
        <v>570</v>
      </c>
      <c r="C141">
        <v>1712</v>
      </c>
      <c r="D141" t="str">
        <f t="shared" si="12"/>
        <v>RE</v>
      </c>
      <c r="E141">
        <v>61312</v>
      </c>
      <c r="F141">
        <v>54957.279999999999</v>
      </c>
      <c r="G141">
        <v>0</v>
      </c>
      <c r="H141">
        <v>0</v>
      </c>
      <c r="I141" s="1">
        <v>43097</v>
      </c>
      <c r="J141" t="s">
        <v>793</v>
      </c>
      <c r="K141" t="s">
        <v>49</v>
      </c>
      <c r="L141" t="s">
        <v>559</v>
      </c>
      <c r="M141" t="s">
        <v>791</v>
      </c>
      <c r="N141" t="s">
        <v>614</v>
      </c>
      <c r="O141" t="s">
        <v>20</v>
      </c>
    </row>
    <row r="142" spans="1:15" x14ac:dyDescent="0.25">
      <c r="A142" t="str">
        <f t="shared" si="11"/>
        <v xml:space="preserve">  03100-1030</v>
      </c>
      <c r="B142" t="s">
        <v>570</v>
      </c>
      <c r="C142">
        <v>1712</v>
      </c>
      <c r="D142" t="str">
        <f t="shared" si="12"/>
        <v>RE</v>
      </c>
      <c r="E142">
        <v>61312</v>
      </c>
      <c r="F142">
        <v>166751.04000000001</v>
      </c>
      <c r="G142">
        <v>0</v>
      </c>
      <c r="H142">
        <v>0</v>
      </c>
      <c r="I142" s="1">
        <v>43097</v>
      </c>
      <c r="J142" t="s">
        <v>794</v>
      </c>
      <c r="K142" t="s">
        <v>49</v>
      </c>
      <c r="L142" t="s">
        <v>559</v>
      </c>
      <c r="M142" t="s">
        <v>791</v>
      </c>
      <c r="N142" t="s">
        <v>616</v>
      </c>
      <c r="O142" t="s">
        <v>20</v>
      </c>
    </row>
    <row r="143" spans="1:15" x14ac:dyDescent="0.25">
      <c r="A143" t="str">
        <f t="shared" si="11"/>
        <v xml:space="preserve">  03100-1030</v>
      </c>
      <c r="B143" t="s">
        <v>570</v>
      </c>
      <c r="C143">
        <v>1712</v>
      </c>
      <c r="D143" t="str">
        <f t="shared" si="12"/>
        <v>RE</v>
      </c>
      <c r="E143">
        <v>61312</v>
      </c>
      <c r="F143">
        <v>23700.75</v>
      </c>
      <c r="G143">
        <v>0</v>
      </c>
      <c r="H143">
        <v>0</v>
      </c>
      <c r="I143" s="1">
        <v>43097</v>
      </c>
      <c r="J143" t="s">
        <v>795</v>
      </c>
      <c r="K143" t="s">
        <v>49</v>
      </c>
      <c r="L143" t="s">
        <v>559</v>
      </c>
      <c r="M143" t="s">
        <v>791</v>
      </c>
      <c r="N143" t="s">
        <v>618</v>
      </c>
      <c r="O143" t="s">
        <v>20</v>
      </c>
    </row>
    <row r="144" spans="1:15" x14ac:dyDescent="0.25">
      <c r="A144" t="str">
        <f t="shared" si="11"/>
        <v xml:space="preserve">  03100-1030</v>
      </c>
      <c r="B144" t="s">
        <v>570</v>
      </c>
      <c r="C144">
        <v>1712</v>
      </c>
      <c r="D144" t="str">
        <f t="shared" si="12"/>
        <v>RE</v>
      </c>
      <c r="E144">
        <v>61312</v>
      </c>
      <c r="F144">
        <v>14181.47</v>
      </c>
      <c r="G144">
        <v>0</v>
      </c>
      <c r="H144">
        <v>0</v>
      </c>
      <c r="I144" s="1">
        <v>43097</v>
      </c>
      <c r="J144" t="s">
        <v>796</v>
      </c>
      <c r="K144" t="s">
        <v>49</v>
      </c>
      <c r="L144" t="s">
        <v>559</v>
      </c>
      <c r="M144" t="s">
        <v>791</v>
      </c>
      <c r="N144" t="s">
        <v>620</v>
      </c>
      <c r="O144" t="s">
        <v>20</v>
      </c>
    </row>
    <row r="145" spans="1:15" x14ac:dyDescent="0.25">
      <c r="A145" t="str">
        <f t="shared" si="11"/>
        <v xml:space="preserve">  03100-1030</v>
      </c>
      <c r="B145" t="s">
        <v>570</v>
      </c>
      <c r="C145">
        <v>1712</v>
      </c>
      <c r="D145" t="str">
        <f>"JE"</f>
        <v>JE</v>
      </c>
      <c r="E145">
        <v>61338</v>
      </c>
      <c r="F145">
        <v>0</v>
      </c>
      <c r="G145">
        <v>188.88</v>
      </c>
      <c r="H145">
        <v>0</v>
      </c>
      <c r="I145" s="1">
        <v>43098</v>
      </c>
      <c r="J145" t="s">
        <v>48</v>
      </c>
      <c r="K145" t="s">
        <v>49</v>
      </c>
      <c r="L145" t="s">
        <v>205</v>
      </c>
      <c r="M145" t="s">
        <v>788</v>
      </c>
      <c r="N145" t="s">
        <v>20</v>
      </c>
      <c r="O145" t="s">
        <v>20</v>
      </c>
    </row>
    <row r="146" spans="1:15" s="18" customFormat="1" x14ac:dyDescent="0.25">
      <c r="A146" t="str">
        <f t="shared" si="11"/>
        <v xml:space="preserve">  03100-1030</v>
      </c>
      <c r="B146" t="s">
        <v>570</v>
      </c>
      <c r="C146">
        <v>1712</v>
      </c>
      <c r="D146" t="str">
        <f>"JE"</f>
        <v>JE</v>
      </c>
      <c r="E146">
        <v>61369</v>
      </c>
      <c r="F146">
        <v>58.67</v>
      </c>
      <c r="G146">
        <v>0</v>
      </c>
      <c r="H146">
        <v>0</v>
      </c>
      <c r="I146" s="1">
        <v>43102</v>
      </c>
      <c r="J146" t="s">
        <v>636</v>
      </c>
      <c r="K146" t="s">
        <v>49</v>
      </c>
      <c r="L146" t="s">
        <v>789</v>
      </c>
      <c r="M146" t="s">
        <v>638</v>
      </c>
      <c r="N146" t="s">
        <v>20</v>
      </c>
      <c r="O146" t="s">
        <v>20</v>
      </c>
    </row>
    <row r="147" spans="1:15" x14ac:dyDescent="0.25">
      <c r="A147" t="str">
        <f t="shared" si="11"/>
        <v xml:space="preserve">  03100-1030</v>
      </c>
      <c r="B147" t="s">
        <v>570</v>
      </c>
      <c r="C147">
        <v>1801</v>
      </c>
      <c r="D147" t="str">
        <f t="shared" ref="D147:D154" si="13">"CD"</f>
        <v>CD</v>
      </c>
      <c r="E147">
        <v>61451</v>
      </c>
      <c r="F147">
        <v>0</v>
      </c>
      <c r="G147">
        <v>358.66</v>
      </c>
      <c r="H147">
        <v>0</v>
      </c>
      <c r="I147" s="1">
        <v>43110</v>
      </c>
      <c r="J147">
        <v>1172</v>
      </c>
      <c r="K147">
        <v>765</v>
      </c>
      <c r="L147" t="s">
        <v>652</v>
      </c>
      <c r="M147" t="s">
        <v>797</v>
      </c>
      <c r="N147" t="s">
        <v>20</v>
      </c>
      <c r="O147" t="s">
        <v>20</v>
      </c>
    </row>
    <row r="148" spans="1:15" x14ac:dyDescent="0.25">
      <c r="A148" t="str">
        <f t="shared" si="11"/>
        <v xml:space="preserve">  03100-1030</v>
      </c>
      <c r="B148" t="s">
        <v>570</v>
      </c>
      <c r="C148">
        <v>1801</v>
      </c>
      <c r="D148" t="str">
        <f t="shared" si="13"/>
        <v>CD</v>
      </c>
      <c r="E148">
        <v>61451</v>
      </c>
      <c r="F148">
        <v>0</v>
      </c>
      <c r="G148">
        <v>4600</v>
      </c>
      <c r="H148">
        <v>0</v>
      </c>
      <c r="I148" s="1">
        <v>43110</v>
      </c>
      <c r="J148">
        <v>1173</v>
      </c>
      <c r="K148">
        <v>3470</v>
      </c>
      <c r="L148" t="s">
        <v>727</v>
      </c>
      <c r="M148" t="s">
        <v>798</v>
      </c>
      <c r="N148" t="s">
        <v>20</v>
      </c>
      <c r="O148" t="s">
        <v>20</v>
      </c>
    </row>
    <row r="149" spans="1:15" x14ac:dyDescent="0.25">
      <c r="A149" t="str">
        <f t="shared" si="11"/>
        <v xml:space="preserve">  03100-1030</v>
      </c>
      <c r="B149" t="s">
        <v>570</v>
      </c>
      <c r="C149">
        <v>1801</v>
      </c>
      <c r="D149" t="str">
        <f t="shared" si="13"/>
        <v>CD</v>
      </c>
      <c r="E149">
        <v>61451</v>
      </c>
      <c r="F149">
        <v>0</v>
      </c>
      <c r="G149">
        <v>7616.25</v>
      </c>
      <c r="H149">
        <v>0</v>
      </c>
      <c r="I149" s="1">
        <v>43110</v>
      </c>
      <c r="J149">
        <v>1174</v>
      </c>
      <c r="K149">
        <v>1052</v>
      </c>
      <c r="L149" t="s">
        <v>639</v>
      </c>
      <c r="M149" t="s">
        <v>799</v>
      </c>
      <c r="N149" t="s">
        <v>20</v>
      </c>
      <c r="O149" t="s">
        <v>20</v>
      </c>
    </row>
    <row r="150" spans="1:15" x14ac:dyDescent="0.25">
      <c r="A150" t="str">
        <f t="shared" si="11"/>
        <v xml:space="preserve">  03100-1030</v>
      </c>
      <c r="B150" t="s">
        <v>570</v>
      </c>
      <c r="C150">
        <v>1801</v>
      </c>
      <c r="D150" t="str">
        <f t="shared" si="13"/>
        <v>CD</v>
      </c>
      <c r="E150">
        <v>61451</v>
      </c>
      <c r="F150">
        <v>0</v>
      </c>
      <c r="G150">
        <v>35000</v>
      </c>
      <c r="H150">
        <v>0</v>
      </c>
      <c r="I150" s="1">
        <v>43110</v>
      </c>
      <c r="J150">
        <v>1175</v>
      </c>
      <c r="K150">
        <v>1154</v>
      </c>
      <c r="L150" t="s">
        <v>688</v>
      </c>
      <c r="M150" t="s">
        <v>800</v>
      </c>
      <c r="N150" t="s">
        <v>20</v>
      </c>
      <c r="O150" t="s">
        <v>20</v>
      </c>
    </row>
    <row r="151" spans="1:15" x14ac:dyDescent="0.25">
      <c r="A151" t="str">
        <f t="shared" si="11"/>
        <v xml:space="preserve">  03100-1030</v>
      </c>
      <c r="B151" t="s">
        <v>570</v>
      </c>
      <c r="C151">
        <v>1801</v>
      </c>
      <c r="D151" t="str">
        <f t="shared" si="13"/>
        <v>CD</v>
      </c>
      <c r="E151">
        <v>61474</v>
      </c>
      <c r="F151">
        <v>0</v>
      </c>
      <c r="G151">
        <v>525.66999999999996</v>
      </c>
      <c r="H151">
        <v>0</v>
      </c>
      <c r="I151" s="1">
        <v>43111</v>
      </c>
      <c r="J151">
        <v>1176</v>
      </c>
      <c r="K151">
        <v>2442</v>
      </c>
      <c r="L151" t="s">
        <v>801</v>
      </c>
      <c r="M151" t="s">
        <v>802</v>
      </c>
      <c r="N151" t="s">
        <v>20</v>
      </c>
      <c r="O151" t="s">
        <v>20</v>
      </c>
    </row>
    <row r="152" spans="1:15" x14ac:dyDescent="0.25">
      <c r="A152" t="str">
        <f t="shared" si="11"/>
        <v xml:space="preserve">  03100-1030</v>
      </c>
      <c r="B152" t="s">
        <v>570</v>
      </c>
      <c r="C152">
        <v>1801</v>
      </c>
      <c r="D152" t="str">
        <f t="shared" si="13"/>
        <v>CD</v>
      </c>
      <c r="E152">
        <v>61474</v>
      </c>
      <c r="F152">
        <v>0</v>
      </c>
      <c r="G152">
        <v>2850</v>
      </c>
      <c r="H152">
        <v>0</v>
      </c>
      <c r="I152" s="1">
        <v>43111</v>
      </c>
      <c r="J152">
        <v>1178</v>
      </c>
      <c r="K152">
        <v>910</v>
      </c>
      <c r="L152" t="s">
        <v>803</v>
      </c>
      <c r="M152" t="s">
        <v>804</v>
      </c>
      <c r="N152" t="s">
        <v>20</v>
      </c>
      <c r="O152" t="s">
        <v>20</v>
      </c>
    </row>
    <row r="153" spans="1:15" x14ac:dyDescent="0.25">
      <c r="A153" t="str">
        <f t="shared" si="11"/>
        <v xml:space="preserve">  03100-1030</v>
      </c>
      <c r="B153" t="s">
        <v>570</v>
      </c>
      <c r="C153">
        <v>1801</v>
      </c>
      <c r="D153" t="str">
        <f t="shared" si="13"/>
        <v>CD</v>
      </c>
      <c r="E153">
        <v>61685</v>
      </c>
      <c r="F153">
        <v>0</v>
      </c>
      <c r="G153">
        <v>257.10000000000002</v>
      </c>
      <c r="H153">
        <v>0</v>
      </c>
      <c r="I153" s="1">
        <v>43131</v>
      </c>
      <c r="J153">
        <v>1179</v>
      </c>
      <c r="K153">
        <v>638</v>
      </c>
      <c r="L153" t="s">
        <v>323</v>
      </c>
      <c r="M153" t="s">
        <v>805</v>
      </c>
      <c r="N153" t="s">
        <v>806</v>
      </c>
      <c r="O153" t="s">
        <v>807</v>
      </c>
    </row>
    <row r="154" spans="1:15" x14ac:dyDescent="0.25">
      <c r="A154" t="str">
        <f t="shared" si="11"/>
        <v xml:space="preserve">  03100-1030</v>
      </c>
      <c r="B154" t="s">
        <v>570</v>
      </c>
      <c r="C154">
        <v>1801</v>
      </c>
      <c r="D154" t="str">
        <f t="shared" si="13"/>
        <v>CD</v>
      </c>
      <c r="E154">
        <v>61685</v>
      </c>
      <c r="F154">
        <v>0</v>
      </c>
      <c r="G154">
        <v>1603.68</v>
      </c>
      <c r="H154">
        <v>0</v>
      </c>
      <c r="I154" s="1">
        <v>43131</v>
      </c>
      <c r="J154">
        <v>1180</v>
      </c>
      <c r="K154">
        <v>1817</v>
      </c>
      <c r="L154" t="s">
        <v>808</v>
      </c>
      <c r="M154" t="s">
        <v>809</v>
      </c>
      <c r="N154" t="s">
        <v>810</v>
      </c>
      <c r="O154" t="s">
        <v>20</v>
      </c>
    </row>
    <row r="155" spans="1:15" x14ac:dyDescent="0.25">
      <c r="A155" t="str">
        <f t="shared" si="11"/>
        <v xml:space="preserve">  03100-1030</v>
      </c>
      <c r="B155" t="s">
        <v>570</v>
      </c>
      <c r="C155">
        <v>1801</v>
      </c>
      <c r="D155" t="str">
        <f>"JE"</f>
        <v>JE</v>
      </c>
      <c r="E155">
        <v>61736</v>
      </c>
      <c r="F155">
        <v>145.29</v>
      </c>
      <c r="G155">
        <v>0</v>
      </c>
      <c r="H155">
        <v>0</v>
      </c>
      <c r="I155" s="1">
        <v>43133</v>
      </c>
      <c r="J155" t="s">
        <v>636</v>
      </c>
      <c r="K155" t="s">
        <v>49</v>
      </c>
      <c r="L155" t="s">
        <v>814</v>
      </c>
      <c r="M155" t="s">
        <v>638</v>
      </c>
      <c r="N155" t="s">
        <v>20</v>
      </c>
      <c r="O155" t="s">
        <v>20</v>
      </c>
    </row>
    <row r="156" spans="1:15" x14ac:dyDescent="0.25">
      <c r="A156" t="str">
        <f t="shared" si="11"/>
        <v xml:space="preserve">  03100-1030</v>
      </c>
      <c r="B156" t="s">
        <v>570</v>
      </c>
      <c r="C156">
        <v>1801</v>
      </c>
      <c r="D156" t="str">
        <f>"CD"</f>
        <v>CD</v>
      </c>
      <c r="E156">
        <v>61832</v>
      </c>
      <c r="F156">
        <v>0</v>
      </c>
      <c r="G156">
        <v>187.86</v>
      </c>
      <c r="H156">
        <v>0</v>
      </c>
      <c r="I156" s="1">
        <v>43139</v>
      </c>
      <c r="J156" t="s">
        <v>811</v>
      </c>
      <c r="K156" t="s">
        <v>49</v>
      </c>
      <c r="L156" t="s">
        <v>559</v>
      </c>
      <c r="M156" t="s">
        <v>812</v>
      </c>
      <c r="N156" t="s">
        <v>813</v>
      </c>
      <c r="O156" t="s">
        <v>20</v>
      </c>
    </row>
    <row r="157" spans="1:15" x14ac:dyDescent="0.25">
      <c r="A157" t="str">
        <f t="shared" si="11"/>
        <v xml:space="preserve">  03100-1030</v>
      </c>
      <c r="B157" t="s">
        <v>570</v>
      </c>
      <c r="C157">
        <v>1802</v>
      </c>
      <c r="D157" t="str">
        <f>"CD"</f>
        <v>CD</v>
      </c>
      <c r="E157">
        <v>61924</v>
      </c>
      <c r="F157">
        <v>0</v>
      </c>
      <c r="G157">
        <v>19105.55</v>
      </c>
      <c r="H157">
        <v>0</v>
      </c>
      <c r="I157" s="1">
        <v>43145</v>
      </c>
      <c r="J157">
        <v>1181</v>
      </c>
      <c r="K157">
        <v>366</v>
      </c>
      <c r="L157" t="s">
        <v>625</v>
      </c>
      <c r="M157" t="s">
        <v>815</v>
      </c>
      <c r="N157" t="s">
        <v>20</v>
      </c>
      <c r="O157" t="s">
        <v>20</v>
      </c>
    </row>
    <row r="158" spans="1:15" x14ac:dyDescent="0.25">
      <c r="A158" t="str">
        <f t="shared" si="11"/>
        <v xml:space="preserve">  03100-1030</v>
      </c>
      <c r="B158" t="s">
        <v>570</v>
      </c>
      <c r="C158">
        <v>1802</v>
      </c>
      <c r="D158" t="str">
        <f>"CD"</f>
        <v>CD</v>
      </c>
      <c r="E158">
        <v>62030</v>
      </c>
      <c r="F158">
        <v>0</v>
      </c>
      <c r="G158">
        <v>2350.5</v>
      </c>
      <c r="H158">
        <v>0</v>
      </c>
      <c r="I158" s="1">
        <v>43153</v>
      </c>
      <c r="J158">
        <v>1182</v>
      </c>
      <c r="K158">
        <v>366</v>
      </c>
      <c r="L158" t="s">
        <v>625</v>
      </c>
      <c r="M158" t="s">
        <v>816</v>
      </c>
      <c r="N158" t="s">
        <v>20</v>
      </c>
      <c r="O158" t="s">
        <v>20</v>
      </c>
    </row>
    <row r="159" spans="1:15" x14ac:dyDescent="0.25">
      <c r="A159" t="str">
        <f t="shared" si="11"/>
        <v xml:space="preserve">  03100-1030</v>
      </c>
      <c r="B159" t="s">
        <v>570</v>
      </c>
      <c r="C159">
        <v>1802</v>
      </c>
      <c r="D159" t="str">
        <f>"CD"</f>
        <v>CD</v>
      </c>
      <c r="E159">
        <v>62030</v>
      </c>
      <c r="F159">
        <v>0</v>
      </c>
      <c r="G159">
        <v>75706</v>
      </c>
      <c r="H159">
        <v>0</v>
      </c>
      <c r="I159" s="1">
        <v>43153</v>
      </c>
      <c r="J159">
        <v>1183</v>
      </c>
      <c r="K159">
        <v>418</v>
      </c>
      <c r="L159" t="s">
        <v>817</v>
      </c>
      <c r="M159" t="s">
        <v>818</v>
      </c>
      <c r="N159" t="s">
        <v>20</v>
      </c>
      <c r="O159" t="s">
        <v>20</v>
      </c>
    </row>
    <row r="160" spans="1:15" x14ac:dyDescent="0.25">
      <c r="A160" t="str">
        <f t="shared" si="11"/>
        <v xml:space="preserve">  03100-1030</v>
      </c>
      <c r="B160" t="s">
        <v>570</v>
      </c>
      <c r="C160">
        <v>1803</v>
      </c>
      <c r="D160" t="str">
        <f>"CD"</f>
        <v>CD</v>
      </c>
      <c r="E160">
        <v>62121</v>
      </c>
      <c r="F160">
        <v>0</v>
      </c>
      <c r="G160">
        <v>5844</v>
      </c>
      <c r="H160">
        <v>0</v>
      </c>
      <c r="I160" s="1">
        <v>43160</v>
      </c>
      <c r="J160">
        <v>1184</v>
      </c>
      <c r="K160">
        <v>864</v>
      </c>
      <c r="L160" t="s">
        <v>578</v>
      </c>
      <c r="M160" t="s">
        <v>820</v>
      </c>
      <c r="N160" t="s">
        <v>20</v>
      </c>
      <c r="O160" t="s">
        <v>20</v>
      </c>
    </row>
    <row r="161" spans="1:15" x14ac:dyDescent="0.25">
      <c r="A161" t="str">
        <f t="shared" si="11"/>
        <v xml:space="preserve">  03100-1030</v>
      </c>
      <c r="B161" t="s">
        <v>570</v>
      </c>
      <c r="C161">
        <v>1802</v>
      </c>
      <c r="D161" t="str">
        <f>"JE"</f>
        <v>JE</v>
      </c>
      <c r="E161">
        <v>62155</v>
      </c>
      <c r="F161">
        <v>121.75</v>
      </c>
      <c r="G161">
        <v>0</v>
      </c>
      <c r="H161">
        <v>0</v>
      </c>
      <c r="I161" s="1">
        <v>43164</v>
      </c>
      <c r="J161" t="s">
        <v>636</v>
      </c>
      <c r="K161" t="s">
        <v>49</v>
      </c>
      <c r="L161" t="s">
        <v>819</v>
      </c>
      <c r="M161" t="s">
        <v>638</v>
      </c>
      <c r="N161" t="s">
        <v>20</v>
      </c>
      <c r="O161" t="s">
        <v>20</v>
      </c>
    </row>
    <row r="162" spans="1:15" x14ac:dyDescent="0.25">
      <c r="A162" t="str">
        <f t="shared" si="11"/>
        <v xml:space="preserve">  03100-1030</v>
      </c>
      <c r="B162" t="s">
        <v>570</v>
      </c>
      <c r="C162">
        <v>1803</v>
      </c>
      <c r="D162" t="str">
        <f>"EX"</f>
        <v>EX</v>
      </c>
      <c r="E162">
        <v>62189</v>
      </c>
      <c r="F162">
        <v>0</v>
      </c>
      <c r="G162">
        <v>40</v>
      </c>
      <c r="H162">
        <v>0</v>
      </c>
      <c r="I162" s="1">
        <v>43165</v>
      </c>
      <c r="J162" t="s">
        <v>828</v>
      </c>
      <c r="K162" t="s">
        <v>49</v>
      </c>
      <c r="L162" t="s">
        <v>559</v>
      </c>
      <c r="M162" t="s">
        <v>829</v>
      </c>
      <c r="N162" t="s">
        <v>830</v>
      </c>
      <c r="O162" t="s">
        <v>20</v>
      </c>
    </row>
    <row r="163" spans="1:15" x14ac:dyDescent="0.25">
      <c r="A163" t="str">
        <f t="shared" si="11"/>
        <v xml:space="preserve">  03100-1030</v>
      </c>
      <c r="B163" t="s">
        <v>570</v>
      </c>
      <c r="C163">
        <v>1803</v>
      </c>
      <c r="D163" t="str">
        <f>"CD"</f>
        <v>CD</v>
      </c>
      <c r="E163">
        <v>62305</v>
      </c>
      <c r="F163">
        <v>0</v>
      </c>
      <c r="G163">
        <v>42.98</v>
      </c>
      <c r="H163">
        <v>0</v>
      </c>
      <c r="I163" s="1">
        <v>43172</v>
      </c>
      <c r="J163">
        <v>1185</v>
      </c>
      <c r="K163">
        <v>638</v>
      </c>
      <c r="L163" t="s">
        <v>323</v>
      </c>
      <c r="M163" t="s">
        <v>821</v>
      </c>
      <c r="N163" t="s">
        <v>20</v>
      </c>
      <c r="O163" t="s">
        <v>20</v>
      </c>
    </row>
    <row r="164" spans="1:15" x14ac:dyDescent="0.25">
      <c r="A164" t="str">
        <f t="shared" si="11"/>
        <v xml:space="preserve">  03100-1030</v>
      </c>
      <c r="B164" t="s">
        <v>570</v>
      </c>
      <c r="C164">
        <v>1803</v>
      </c>
      <c r="D164" t="str">
        <f>"CD"</f>
        <v>CD</v>
      </c>
      <c r="E164">
        <v>62305</v>
      </c>
      <c r="F164">
        <v>0</v>
      </c>
      <c r="G164">
        <v>366.91</v>
      </c>
      <c r="H164">
        <v>0</v>
      </c>
      <c r="I164" s="1">
        <v>43172</v>
      </c>
      <c r="J164">
        <v>1186</v>
      </c>
      <c r="K164">
        <v>1817</v>
      </c>
      <c r="L164" t="s">
        <v>808</v>
      </c>
      <c r="M164" t="s">
        <v>822</v>
      </c>
      <c r="N164" t="s">
        <v>823</v>
      </c>
      <c r="O164" t="s">
        <v>20</v>
      </c>
    </row>
    <row r="165" spans="1:15" x14ac:dyDescent="0.25">
      <c r="A165" t="str">
        <f t="shared" si="11"/>
        <v xml:space="preserve">  03100-1030</v>
      </c>
      <c r="B165" t="s">
        <v>570</v>
      </c>
      <c r="C165">
        <v>1803</v>
      </c>
      <c r="D165" t="str">
        <f>"CD"</f>
        <v>CD</v>
      </c>
      <c r="E165">
        <v>62328</v>
      </c>
      <c r="F165">
        <v>0</v>
      </c>
      <c r="G165">
        <v>4200</v>
      </c>
      <c r="H165">
        <v>0</v>
      </c>
      <c r="I165" s="1">
        <v>43174</v>
      </c>
      <c r="J165">
        <v>1187</v>
      </c>
      <c r="K165">
        <v>3962</v>
      </c>
      <c r="L165" t="s">
        <v>824</v>
      </c>
      <c r="M165" t="s">
        <v>825</v>
      </c>
      <c r="N165" t="s">
        <v>826</v>
      </c>
      <c r="O165" t="s">
        <v>20</v>
      </c>
    </row>
    <row r="166" spans="1:15" s="18" customFormat="1" x14ac:dyDescent="0.25">
      <c r="A166" t="str">
        <f t="shared" si="11"/>
        <v xml:space="preserve">  03100-1030</v>
      </c>
      <c r="B166" t="s">
        <v>570</v>
      </c>
      <c r="C166">
        <v>1803</v>
      </c>
      <c r="D166" t="str">
        <f>"CD"</f>
        <v>CD</v>
      </c>
      <c r="E166">
        <v>62477</v>
      </c>
      <c r="F166">
        <v>0</v>
      </c>
      <c r="G166">
        <v>702.46</v>
      </c>
      <c r="H166">
        <v>0</v>
      </c>
      <c r="I166" s="1">
        <v>43187</v>
      </c>
      <c r="J166">
        <v>1188</v>
      </c>
      <c r="K166">
        <v>366</v>
      </c>
      <c r="L166" t="s">
        <v>625</v>
      </c>
      <c r="M166" t="s">
        <v>827</v>
      </c>
      <c r="N166" t="s">
        <v>20</v>
      </c>
      <c r="O166" t="s">
        <v>20</v>
      </c>
    </row>
    <row r="167" spans="1:15" x14ac:dyDescent="0.25">
      <c r="A167" t="str">
        <f t="shared" si="11"/>
        <v xml:space="preserve">  03100-1030</v>
      </c>
      <c r="B167" t="s">
        <v>570</v>
      </c>
      <c r="C167">
        <v>1803</v>
      </c>
      <c r="D167" t="str">
        <f>"JE"</f>
        <v>JE</v>
      </c>
      <c r="E167">
        <v>62531</v>
      </c>
      <c r="F167">
        <v>113.67</v>
      </c>
      <c r="G167">
        <v>0</v>
      </c>
      <c r="H167">
        <v>0</v>
      </c>
      <c r="I167" s="1">
        <v>43192</v>
      </c>
      <c r="J167" t="s">
        <v>636</v>
      </c>
      <c r="K167" t="s">
        <v>49</v>
      </c>
      <c r="L167" t="s">
        <v>831</v>
      </c>
      <c r="M167" t="s">
        <v>638</v>
      </c>
      <c r="N167" t="s">
        <v>20</v>
      </c>
      <c r="O167" t="s">
        <v>20</v>
      </c>
    </row>
    <row r="168" spans="1:15" x14ac:dyDescent="0.25">
      <c r="A168" t="str">
        <f t="shared" si="11"/>
        <v xml:space="preserve">  03100-1030</v>
      </c>
      <c r="B168" t="s">
        <v>570</v>
      </c>
      <c r="C168">
        <v>1804</v>
      </c>
      <c r="D168" t="str">
        <f>"EX"</f>
        <v>EX</v>
      </c>
      <c r="E168">
        <v>62548</v>
      </c>
      <c r="F168">
        <v>0</v>
      </c>
      <c r="G168">
        <v>40</v>
      </c>
      <c r="H168">
        <v>0</v>
      </c>
      <c r="I168" s="1">
        <v>43192</v>
      </c>
      <c r="J168" t="s">
        <v>836</v>
      </c>
      <c r="K168" t="s">
        <v>49</v>
      </c>
      <c r="L168" t="s">
        <v>559</v>
      </c>
      <c r="M168" t="s">
        <v>837</v>
      </c>
      <c r="N168" t="s">
        <v>830</v>
      </c>
      <c r="O168" t="s">
        <v>20</v>
      </c>
    </row>
    <row r="169" spans="1:15" x14ac:dyDescent="0.25">
      <c r="A169" t="str">
        <f t="shared" si="11"/>
        <v xml:space="preserve">  03100-1030</v>
      </c>
      <c r="B169" t="s">
        <v>570</v>
      </c>
      <c r="C169">
        <v>1804</v>
      </c>
      <c r="D169" t="str">
        <f>"JE"</f>
        <v>JE</v>
      </c>
      <c r="E169">
        <v>62645</v>
      </c>
      <c r="F169">
        <v>1782</v>
      </c>
      <c r="G169">
        <v>0</v>
      </c>
      <c r="H169">
        <v>0</v>
      </c>
      <c r="I169" s="1">
        <v>43199</v>
      </c>
      <c r="J169" t="s">
        <v>229</v>
      </c>
      <c r="K169" t="s">
        <v>49</v>
      </c>
      <c r="L169" t="s">
        <v>838</v>
      </c>
      <c r="M169" t="s">
        <v>839</v>
      </c>
      <c r="N169" t="s">
        <v>20</v>
      </c>
      <c r="O169" t="s">
        <v>20</v>
      </c>
    </row>
    <row r="170" spans="1:15" x14ac:dyDescent="0.25">
      <c r="A170" t="str">
        <f t="shared" si="11"/>
        <v xml:space="preserve">  03100-1030</v>
      </c>
      <c r="B170" t="s">
        <v>570</v>
      </c>
      <c r="C170">
        <v>1804</v>
      </c>
      <c r="D170" t="str">
        <f>"RE"</f>
        <v>RE</v>
      </c>
      <c r="E170">
        <v>62641</v>
      </c>
      <c r="F170">
        <v>4228</v>
      </c>
      <c r="G170">
        <v>0</v>
      </c>
      <c r="H170">
        <v>0</v>
      </c>
      <c r="I170" s="1">
        <v>43199</v>
      </c>
      <c r="J170" s="1">
        <v>43180</v>
      </c>
      <c r="K170" t="s">
        <v>49</v>
      </c>
      <c r="L170" t="s">
        <v>559</v>
      </c>
      <c r="M170" t="s">
        <v>841</v>
      </c>
      <c r="N170" t="s">
        <v>842</v>
      </c>
      <c r="O170" t="s">
        <v>20</v>
      </c>
    </row>
    <row r="171" spans="1:15" x14ac:dyDescent="0.25">
      <c r="A171" t="str">
        <f t="shared" si="11"/>
        <v xml:space="preserve">  03100-1030</v>
      </c>
      <c r="B171" t="s">
        <v>570</v>
      </c>
      <c r="C171">
        <v>1804</v>
      </c>
      <c r="D171" t="str">
        <f>"CD"</f>
        <v>CD</v>
      </c>
      <c r="E171">
        <v>62761</v>
      </c>
      <c r="F171">
        <v>0</v>
      </c>
      <c r="G171">
        <v>17308.599999999999</v>
      </c>
      <c r="H171">
        <v>0</v>
      </c>
      <c r="I171" s="1">
        <v>43210</v>
      </c>
      <c r="J171">
        <v>1190</v>
      </c>
      <c r="K171">
        <v>320</v>
      </c>
      <c r="L171" t="s">
        <v>660</v>
      </c>
      <c r="M171" t="s">
        <v>832</v>
      </c>
      <c r="N171" t="s">
        <v>20</v>
      </c>
      <c r="O171" t="s">
        <v>20</v>
      </c>
    </row>
    <row r="172" spans="1:15" x14ac:dyDescent="0.25">
      <c r="A172" t="str">
        <f t="shared" si="11"/>
        <v xml:space="preserve">  03100-1030</v>
      </c>
      <c r="B172" t="s">
        <v>570</v>
      </c>
      <c r="C172">
        <v>1804</v>
      </c>
      <c r="D172" t="str">
        <f>"CD"</f>
        <v>CD</v>
      </c>
      <c r="E172">
        <v>62761</v>
      </c>
      <c r="F172">
        <v>0</v>
      </c>
      <c r="G172">
        <v>4600</v>
      </c>
      <c r="H172">
        <v>0</v>
      </c>
      <c r="I172" s="1">
        <v>43210</v>
      </c>
      <c r="J172">
        <v>1191</v>
      </c>
      <c r="K172">
        <v>3470</v>
      </c>
      <c r="L172" t="s">
        <v>727</v>
      </c>
      <c r="M172" t="s">
        <v>833</v>
      </c>
      <c r="N172" t="s">
        <v>20</v>
      </c>
      <c r="O172" t="s">
        <v>20</v>
      </c>
    </row>
    <row r="173" spans="1:15" x14ac:dyDescent="0.25">
      <c r="A173" t="str">
        <f t="shared" si="11"/>
        <v xml:space="preserve">  03100-1030</v>
      </c>
      <c r="B173" t="s">
        <v>570</v>
      </c>
      <c r="C173">
        <v>1804</v>
      </c>
      <c r="D173" t="str">
        <f>"CD"</f>
        <v>CD</v>
      </c>
      <c r="E173">
        <v>62853</v>
      </c>
      <c r="F173">
        <v>0</v>
      </c>
      <c r="G173">
        <v>48000</v>
      </c>
      <c r="H173">
        <v>0</v>
      </c>
      <c r="I173" s="1">
        <v>43216</v>
      </c>
      <c r="J173">
        <v>1192</v>
      </c>
      <c r="K173">
        <v>1300</v>
      </c>
      <c r="L173" t="s">
        <v>834</v>
      </c>
      <c r="M173" t="s">
        <v>835</v>
      </c>
      <c r="N173" t="s">
        <v>20</v>
      </c>
      <c r="O173" t="s">
        <v>20</v>
      </c>
    </row>
    <row r="174" spans="1:15" x14ac:dyDescent="0.25">
      <c r="A174" t="str">
        <f t="shared" si="11"/>
        <v xml:space="preserve">  03100-1030</v>
      </c>
      <c r="B174" t="s">
        <v>570</v>
      </c>
      <c r="C174">
        <v>1804</v>
      </c>
      <c r="D174" t="str">
        <f>"JE"</f>
        <v>JE</v>
      </c>
      <c r="E174">
        <v>62899</v>
      </c>
      <c r="F174">
        <v>169.08</v>
      </c>
      <c r="G174">
        <v>0</v>
      </c>
      <c r="H174">
        <v>0</v>
      </c>
      <c r="I174" s="1">
        <v>43221</v>
      </c>
      <c r="J174" t="s">
        <v>636</v>
      </c>
      <c r="K174" t="s">
        <v>49</v>
      </c>
      <c r="L174" t="s">
        <v>840</v>
      </c>
      <c r="M174" t="s">
        <v>638</v>
      </c>
      <c r="N174" t="s">
        <v>20</v>
      </c>
      <c r="O174" t="s">
        <v>20</v>
      </c>
    </row>
    <row r="175" spans="1:15" x14ac:dyDescent="0.25">
      <c r="A175" t="str">
        <f t="shared" si="11"/>
        <v xml:space="preserve">  03100-1030</v>
      </c>
      <c r="B175" t="s">
        <v>570</v>
      </c>
      <c r="C175">
        <v>1805</v>
      </c>
      <c r="D175" t="str">
        <f>"EX"</f>
        <v>EX</v>
      </c>
      <c r="E175">
        <v>62913</v>
      </c>
      <c r="F175">
        <v>0</v>
      </c>
      <c r="G175">
        <v>40</v>
      </c>
      <c r="H175">
        <v>0</v>
      </c>
      <c r="I175" s="1">
        <v>43221</v>
      </c>
      <c r="J175" t="s">
        <v>862</v>
      </c>
      <c r="K175" t="s">
        <v>49</v>
      </c>
      <c r="L175" t="s">
        <v>559</v>
      </c>
      <c r="M175" t="s">
        <v>863</v>
      </c>
      <c r="N175" t="s">
        <v>830</v>
      </c>
      <c r="O175" t="s">
        <v>20</v>
      </c>
    </row>
    <row r="176" spans="1:15" x14ac:dyDescent="0.25">
      <c r="A176" t="str">
        <f t="shared" si="11"/>
        <v xml:space="preserve">  03100-1030</v>
      </c>
      <c r="B176" t="s">
        <v>570</v>
      </c>
      <c r="C176">
        <v>1805</v>
      </c>
      <c r="D176" t="str">
        <f>"RE"</f>
        <v>RE</v>
      </c>
      <c r="E176">
        <v>62967</v>
      </c>
      <c r="F176">
        <v>8600</v>
      </c>
      <c r="G176">
        <v>0</v>
      </c>
      <c r="H176">
        <v>0</v>
      </c>
      <c r="I176" s="1">
        <v>43223</v>
      </c>
      <c r="J176" t="s">
        <v>869</v>
      </c>
      <c r="K176" t="s">
        <v>49</v>
      </c>
      <c r="L176" t="s">
        <v>559</v>
      </c>
      <c r="M176" t="s">
        <v>870</v>
      </c>
      <c r="N176" t="s">
        <v>871</v>
      </c>
      <c r="O176" t="s">
        <v>20</v>
      </c>
    </row>
    <row r="177" spans="1:15" x14ac:dyDescent="0.25">
      <c r="A177" t="str">
        <f t="shared" si="11"/>
        <v xml:space="preserve">  03100-1030</v>
      </c>
      <c r="B177" t="s">
        <v>570</v>
      </c>
      <c r="C177">
        <v>1805</v>
      </c>
      <c r="D177" t="str">
        <f t="shared" ref="D177:D189" si="14">"CD"</f>
        <v>CD</v>
      </c>
      <c r="E177">
        <v>62979</v>
      </c>
      <c r="F177">
        <v>0</v>
      </c>
      <c r="G177">
        <v>1231.4100000000001</v>
      </c>
      <c r="H177">
        <v>0</v>
      </c>
      <c r="I177" s="1">
        <v>43224</v>
      </c>
      <c r="J177">
        <v>1193</v>
      </c>
      <c r="K177">
        <v>827</v>
      </c>
      <c r="L177" t="s">
        <v>144</v>
      </c>
      <c r="M177" t="s">
        <v>843</v>
      </c>
      <c r="N177" t="s">
        <v>20</v>
      </c>
      <c r="O177" t="s">
        <v>20</v>
      </c>
    </row>
    <row r="178" spans="1:15" x14ac:dyDescent="0.25">
      <c r="A178" t="str">
        <f t="shared" si="11"/>
        <v xml:space="preserve">  03100-1030</v>
      </c>
      <c r="B178" t="s">
        <v>570</v>
      </c>
      <c r="C178">
        <v>1805</v>
      </c>
      <c r="D178" t="str">
        <f t="shared" si="14"/>
        <v>CD</v>
      </c>
      <c r="E178">
        <v>62979</v>
      </c>
      <c r="F178">
        <v>0</v>
      </c>
      <c r="G178">
        <v>3761.5</v>
      </c>
      <c r="H178">
        <v>0</v>
      </c>
      <c r="I178" s="1">
        <v>43224</v>
      </c>
      <c r="J178">
        <v>1194</v>
      </c>
      <c r="K178">
        <v>1052</v>
      </c>
      <c r="L178" t="s">
        <v>639</v>
      </c>
      <c r="M178" t="s">
        <v>844</v>
      </c>
      <c r="N178" t="s">
        <v>20</v>
      </c>
      <c r="O178" t="s">
        <v>20</v>
      </c>
    </row>
    <row r="179" spans="1:15" x14ac:dyDescent="0.25">
      <c r="A179" t="str">
        <f t="shared" si="11"/>
        <v xml:space="preserve">  03100-1030</v>
      </c>
      <c r="B179" t="s">
        <v>570</v>
      </c>
      <c r="C179">
        <v>1805</v>
      </c>
      <c r="D179" t="str">
        <f t="shared" si="14"/>
        <v>CD</v>
      </c>
      <c r="E179">
        <v>63088</v>
      </c>
      <c r="F179">
        <v>0</v>
      </c>
      <c r="G179">
        <v>1236.49</v>
      </c>
      <c r="H179">
        <v>0</v>
      </c>
      <c r="I179" s="1">
        <v>43231</v>
      </c>
      <c r="J179">
        <v>1196</v>
      </c>
      <c r="K179">
        <v>827</v>
      </c>
      <c r="L179" t="s">
        <v>144</v>
      </c>
      <c r="M179" t="s">
        <v>845</v>
      </c>
      <c r="N179" t="s">
        <v>20</v>
      </c>
      <c r="O179" t="s">
        <v>20</v>
      </c>
    </row>
    <row r="180" spans="1:15" x14ac:dyDescent="0.25">
      <c r="A180" t="str">
        <f t="shared" si="11"/>
        <v xml:space="preserve">  03100-1030</v>
      </c>
      <c r="B180" t="s">
        <v>570</v>
      </c>
      <c r="C180">
        <v>1805</v>
      </c>
      <c r="D180" t="str">
        <f t="shared" si="14"/>
        <v>CD</v>
      </c>
      <c r="E180">
        <v>63088</v>
      </c>
      <c r="F180">
        <v>0</v>
      </c>
      <c r="G180">
        <v>4101</v>
      </c>
      <c r="H180">
        <v>0</v>
      </c>
      <c r="I180" s="1">
        <v>43231</v>
      </c>
      <c r="J180">
        <v>1197</v>
      </c>
      <c r="K180">
        <v>1340</v>
      </c>
      <c r="L180" t="s">
        <v>176</v>
      </c>
      <c r="M180" t="s">
        <v>846</v>
      </c>
      <c r="N180" t="s">
        <v>847</v>
      </c>
      <c r="O180" t="s">
        <v>20</v>
      </c>
    </row>
    <row r="181" spans="1:15" x14ac:dyDescent="0.25">
      <c r="A181" t="str">
        <f t="shared" si="11"/>
        <v xml:space="preserve">  03100-1030</v>
      </c>
      <c r="B181" t="s">
        <v>570</v>
      </c>
      <c r="C181">
        <v>1805</v>
      </c>
      <c r="D181" t="str">
        <f t="shared" si="14"/>
        <v>CD</v>
      </c>
      <c r="E181">
        <v>63151</v>
      </c>
      <c r="F181">
        <v>0</v>
      </c>
      <c r="G181">
        <v>43</v>
      </c>
      <c r="H181">
        <v>0</v>
      </c>
      <c r="I181" s="1">
        <v>43237</v>
      </c>
      <c r="J181">
        <v>1198</v>
      </c>
      <c r="K181">
        <v>2342</v>
      </c>
      <c r="L181" t="s">
        <v>746</v>
      </c>
      <c r="M181" t="s">
        <v>848</v>
      </c>
      <c r="N181" t="s">
        <v>20</v>
      </c>
      <c r="O181" t="s">
        <v>20</v>
      </c>
    </row>
    <row r="182" spans="1:15" x14ac:dyDescent="0.25">
      <c r="A182" t="str">
        <f t="shared" si="11"/>
        <v xml:space="preserve">  03100-1030</v>
      </c>
      <c r="B182" t="s">
        <v>570</v>
      </c>
      <c r="C182">
        <v>1805</v>
      </c>
      <c r="D182" t="str">
        <f t="shared" si="14"/>
        <v>CD</v>
      </c>
      <c r="E182">
        <v>63151</v>
      </c>
      <c r="F182">
        <v>0</v>
      </c>
      <c r="G182">
        <v>3300</v>
      </c>
      <c r="H182">
        <v>0</v>
      </c>
      <c r="I182" s="1">
        <v>43237</v>
      </c>
      <c r="J182">
        <v>1199</v>
      </c>
      <c r="K182">
        <v>3731</v>
      </c>
      <c r="L182" t="s">
        <v>849</v>
      </c>
      <c r="M182" t="s">
        <v>850</v>
      </c>
      <c r="N182" t="s">
        <v>20</v>
      </c>
      <c r="O182" t="s">
        <v>20</v>
      </c>
    </row>
    <row r="183" spans="1:15" s="18" customFormat="1" x14ac:dyDescent="0.25">
      <c r="A183" t="str">
        <f t="shared" si="11"/>
        <v xml:space="preserve">  03100-1030</v>
      </c>
      <c r="B183" t="s">
        <v>570</v>
      </c>
      <c r="C183">
        <v>1805</v>
      </c>
      <c r="D183" t="str">
        <f t="shared" si="14"/>
        <v>CD</v>
      </c>
      <c r="E183">
        <v>63151</v>
      </c>
      <c r="F183">
        <v>0</v>
      </c>
      <c r="G183">
        <v>590.5</v>
      </c>
      <c r="H183">
        <v>0</v>
      </c>
      <c r="I183" s="1">
        <v>43237</v>
      </c>
      <c r="J183">
        <v>1200</v>
      </c>
      <c r="K183">
        <v>4002</v>
      </c>
      <c r="L183" t="s">
        <v>851</v>
      </c>
      <c r="M183" t="s">
        <v>852</v>
      </c>
      <c r="N183" t="s">
        <v>20</v>
      </c>
      <c r="O183" t="s">
        <v>20</v>
      </c>
    </row>
    <row r="184" spans="1:15" x14ac:dyDescent="0.25">
      <c r="A184" t="str">
        <f t="shared" si="11"/>
        <v xml:space="preserve">  03100-1030</v>
      </c>
      <c r="B184" t="s">
        <v>570</v>
      </c>
      <c r="C184">
        <v>1805</v>
      </c>
      <c r="D184" t="str">
        <f t="shared" si="14"/>
        <v>CD</v>
      </c>
      <c r="E184">
        <v>63151</v>
      </c>
      <c r="F184">
        <v>0</v>
      </c>
      <c r="G184">
        <v>3612</v>
      </c>
      <c r="H184">
        <v>0</v>
      </c>
      <c r="I184" s="1">
        <v>43237</v>
      </c>
      <c r="J184">
        <v>1201</v>
      </c>
      <c r="K184">
        <v>2933</v>
      </c>
      <c r="L184" t="s">
        <v>180</v>
      </c>
      <c r="M184" t="s">
        <v>853</v>
      </c>
      <c r="N184" t="s">
        <v>20</v>
      </c>
      <c r="O184" t="s">
        <v>20</v>
      </c>
    </row>
    <row r="185" spans="1:15" x14ac:dyDescent="0.25">
      <c r="A185" t="str">
        <f t="shared" si="11"/>
        <v xml:space="preserve">  03100-1030</v>
      </c>
      <c r="B185" t="s">
        <v>570</v>
      </c>
      <c r="C185">
        <v>1805</v>
      </c>
      <c r="D185" t="str">
        <f t="shared" si="14"/>
        <v>CD</v>
      </c>
      <c r="E185">
        <v>63170</v>
      </c>
      <c r="F185">
        <v>0</v>
      </c>
      <c r="G185">
        <v>11295</v>
      </c>
      <c r="H185">
        <v>0</v>
      </c>
      <c r="I185" s="1">
        <v>43241</v>
      </c>
      <c r="J185">
        <v>1202</v>
      </c>
      <c r="K185">
        <v>1941</v>
      </c>
      <c r="L185" t="s">
        <v>671</v>
      </c>
      <c r="M185" t="s">
        <v>854</v>
      </c>
      <c r="N185" t="s">
        <v>20</v>
      </c>
      <c r="O185" t="s">
        <v>20</v>
      </c>
    </row>
    <row r="186" spans="1:15" x14ac:dyDescent="0.25">
      <c r="A186" t="str">
        <f t="shared" si="11"/>
        <v xml:space="preserve">  03100-1030</v>
      </c>
      <c r="B186" t="s">
        <v>570</v>
      </c>
      <c r="C186">
        <v>1805</v>
      </c>
      <c r="D186" t="str">
        <f t="shared" si="14"/>
        <v>CD</v>
      </c>
      <c r="E186">
        <v>63278</v>
      </c>
      <c r="F186">
        <v>0</v>
      </c>
      <c r="G186">
        <v>807.5</v>
      </c>
      <c r="H186">
        <v>0</v>
      </c>
      <c r="I186" s="1">
        <v>43250</v>
      </c>
      <c r="J186">
        <v>1203</v>
      </c>
      <c r="K186">
        <v>3595</v>
      </c>
      <c r="L186" t="s">
        <v>855</v>
      </c>
      <c r="M186" t="s">
        <v>856</v>
      </c>
      <c r="N186" t="s">
        <v>20</v>
      </c>
      <c r="O186" t="s">
        <v>20</v>
      </c>
    </row>
    <row r="187" spans="1:15" x14ac:dyDescent="0.25">
      <c r="A187" t="str">
        <f t="shared" si="11"/>
        <v xml:space="preserve">  03100-1030</v>
      </c>
      <c r="B187" t="s">
        <v>570</v>
      </c>
      <c r="C187">
        <v>1805</v>
      </c>
      <c r="D187" t="str">
        <f t="shared" si="14"/>
        <v>CD</v>
      </c>
      <c r="E187">
        <v>63278</v>
      </c>
      <c r="F187">
        <v>0</v>
      </c>
      <c r="G187">
        <v>178.36</v>
      </c>
      <c r="H187">
        <v>0</v>
      </c>
      <c r="I187" s="1">
        <v>43250</v>
      </c>
      <c r="J187">
        <v>1204</v>
      </c>
      <c r="K187">
        <v>638</v>
      </c>
      <c r="L187" t="s">
        <v>323</v>
      </c>
      <c r="M187" t="s">
        <v>857</v>
      </c>
      <c r="N187" t="s">
        <v>20</v>
      </c>
      <c r="O187" t="s">
        <v>20</v>
      </c>
    </row>
    <row r="188" spans="1:15" x14ac:dyDescent="0.25">
      <c r="A188" t="str">
        <f t="shared" si="11"/>
        <v xml:space="preserve">  03100-1030</v>
      </c>
      <c r="B188" t="s">
        <v>570</v>
      </c>
      <c r="C188">
        <v>1805</v>
      </c>
      <c r="D188" t="str">
        <f t="shared" si="14"/>
        <v>CD</v>
      </c>
      <c r="E188">
        <v>63278</v>
      </c>
      <c r="F188">
        <v>0</v>
      </c>
      <c r="G188">
        <v>3225</v>
      </c>
      <c r="H188">
        <v>0</v>
      </c>
      <c r="I188" s="1">
        <v>43250</v>
      </c>
      <c r="J188">
        <v>1205</v>
      </c>
      <c r="K188">
        <v>4011</v>
      </c>
      <c r="L188" t="s">
        <v>858</v>
      </c>
      <c r="M188" t="s">
        <v>859</v>
      </c>
      <c r="N188" t="s">
        <v>20</v>
      </c>
      <c r="O188" t="s">
        <v>20</v>
      </c>
    </row>
    <row r="189" spans="1:15" x14ac:dyDescent="0.25">
      <c r="A189" t="str">
        <f t="shared" si="11"/>
        <v xml:space="preserve">  03100-1030</v>
      </c>
      <c r="B189" t="s">
        <v>570</v>
      </c>
      <c r="C189">
        <v>1805</v>
      </c>
      <c r="D189" t="str">
        <f t="shared" si="14"/>
        <v>CD</v>
      </c>
      <c r="E189">
        <v>63278</v>
      </c>
      <c r="F189">
        <v>0</v>
      </c>
      <c r="G189">
        <v>620.9</v>
      </c>
      <c r="H189">
        <v>0</v>
      </c>
      <c r="I189" s="1">
        <v>43250</v>
      </c>
      <c r="J189">
        <v>1206</v>
      </c>
      <c r="K189">
        <v>4013</v>
      </c>
      <c r="L189" t="s">
        <v>860</v>
      </c>
      <c r="M189" t="s">
        <v>861</v>
      </c>
      <c r="N189" t="s">
        <v>20</v>
      </c>
      <c r="O189" t="s">
        <v>20</v>
      </c>
    </row>
    <row r="190" spans="1:15" x14ac:dyDescent="0.25">
      <c r="A190" t="str">
        <f t="shared" si="11"/>
        <v xml:space="preserve">  03100-1030</v>
      </c>
      <c r="B190" t="s">
        <v>570</v>
      </c>
      <c r="C190">
        <v>1805</v>
      </c>
      <c r="D190" t="str">
        <f>"EX"</f>
        <v>EX</v>
      </c>
      <c r="E190">
        <v>63383</v>
      </c>
      <c r="F190">
        <v>0</v>
      </c>
      <c r="G190">
        <v>40</v>
      </c>
      <c r="H190">
        <v>0</v>
      </c>
      <c r="I190" s="1">
        <v>43252</v>
      </c>
      <c r="J190" t="s">
        <v>864</v>
      </c>
      <c r="K190" t="s">
        <v>49</v>
      </c>
      <c r="L190" t="s">
        <v>559</v>
      </c>
      <c r="M190" t="s">
        <v>865</v>
      </c>
      <c r="N190" t="s">
        <v>830</v>
      </c>
      <c r="O190" t="s">
        <v>20</v>
      </c>
    </row>
    <row r="191" spans="1:15" x14ac:dyDescent="0.25">
      <c r="A191" t="str">
        <f t="shared" si="11"/>
        <v xml:space="preserve">  03100-1030</v>
      </c>
      <c r="B191" t="s">
        <v>570</v>
      </c>
      <c r="C191">
        <v>1805</v>
      </c>
      <c r="D191" t="str">
        <f>"JE"</f>
        <v>JE</v>
      </c>
      <c r="E191">
        <v>63373</v>
      </c>
      <c r="F191">
        <v>148.84</v>
      </c>
      <c r="G191">
        <v>0</v>
      </c>
      <c r="H191">
        <v>0</v>
      </c>
      <c r="I191" s="1">
        <v>43252</v>
      </c>
      <c r="J191" t="s">
        <v>636</v>
      </c>
      <c r="K191" t="s">
        <v>49</v>
      </c>
      <c r="L191" t="s">
        <v>868</v>
      </c>
      <c r="M191" t="s">
        <v>638</v>
      </c>
      <c r="N191" t="s">
        <v>20</v>
      </c>
      <c r="O191" t="s">
        <v>20</v>
      </c>
    </row>
    <row r="192" spans="1:15" x14ac:dyDescent="0.25">
      <c r="A192" t="str">
        <f t="shared" si="11"/>
        <v xml:space="preserve">  03100-1030</v>
      </c>
      <c r="B192" t="s">
        <v>570</v>
      </c>
      <c r="C192">
        <v>1805</v>
      </c>
      <c r="D192" t="str">
        <f>"EX"</f>
        <v>EX</v>
      </c>
      <c r="E192">
        <v>63444</v>
      </c>
      <c r="F192">
        <v>40</v>
      </c>
      <c r="G192">
        <v>0</v>
      </c>
      <c r="H192">
        <v>0</v>
      </c>
      <c r="I192" s="1">
        <v>43256</v>
      </c>
      <c r="J192" t="s">
        <v>427</v>
      </c>
      <c r="K192" t="s">
        <v>49</v>
      </c>
      <c r="L192" t="s">
        <v>866</v>
      </c>
      <c r="M192" t="s">
        <v>867</v>
      </c>
      <c r="N192" t="s">
        <v>20</v>
      </c>
      <c r="O192" t="s">
        <v>20</v>
      </c>
    </row>
    <row r="193" spans="1:15" s="18" customFormat="1" x14ac:dyDescent="0.25">
      <c r="A193" t="str">
        <f t="shared" si="11"/>
        <v xml:space="preserve">  03100-1030</v>
      </c>
      <c r="B193" t="s">
        <v>570</v>
      </c>
      <c r="C193">
        <v>1806</v>
      </c>
      <c r="D193" t="str">
        <f>"EX"</f>
        <v>EX</v>
      </c>
      <c r="E193">
        <v>63454</v>
      </c>
      <c r="F193">
        <v>0</v>
      </c>
      <c r="G193">
        <v>40</v>
      </c>
      <c r="H193">
        <v>0</v>
      </c>
      <c r="I193" s="1">
        <v>43256</v>
      </c>
      <c r="J193" t="s">
        <v>892</v>
      </c>
      <c r="K193" t="s">
        <v>49</v>
      </c>
      <c r="L193" t="s">
        <v>559</v>
      </c>
      <c r="M193" t="s">
        <v>893</v>
      </c>
      <c r="N193" t="s">
        <v>830</v>
      </c>
      <c r="O193" t="s">
        <v>20</v>
      </c>
    </row>
    <row r="194" spans="1:15" x14ac:dyDescent="0.25">
      <c r="A194" t="str">
        <f t="shared" si="11"/>
        <v xml:space="preserve">  03100-1030</v>
      </c>
      <c r="B194" t="s">
        <v>570</v>
      </c>
      <c r="C194">
        <v>1806</v>
      </c>
      <c r="D194" t="str">
        <f t="shared" ref="D194:D205" si="15">"CD"</f>
        <v>CD</v>
      </c>
      <c r="E194">
        <v>63468</v>
      </c>
      <c r="F194">
        <v>0</v>
      </c>
      <c r="G194">
        <v>6675.2</v>
      </c>
      <c r="H194">
        <v>0</v>
      </c>
      <c r="I194" s="1">
        <v>43258</v>
      </c>
      <c r="J194">
        <v>1207</v>
      </c>
      <c r="K194">
        <v>627</v>
      </c>
      <c r="L194" t="s">
        <v>194</v>
      </c>
      <c r="M194" t="s">
        <v>872</v>
      </c>
      <c r="N194" t="s">
        <v>873</v>
      </c>
      <c r="O194" t="s">
        <v>20</v>
      </c>
    </row>
    <row r="195" spans="1:15" x14ac:dyDescent="0.25">
      <c r="A195" t="str">
        <f t="shared" ref="A195:A258" si="16">"  03100-1030"</f>
        <v xml:space="preserve">  03100-1030</v>
      </c>
      <c r="B195" t="s">
        <v>570</v>
      </c>
      <c r="C195">
        <v>1806</v>
      </c>
      <c r="D195" t="str">
        <f t="shared" si="15"/>
        <v>CD</v>
      </c>
      <c r="E195">
        <v>63468</v>
      </c>
      <c r="F195">
        <v>0</v>
      </c>
      <c r="G195">
        <v>900</v>
      </c>
      <c r="H195">
        <v>0</v>
      </c>
      <c r="I195" s="1">
        <v>43258</v>
      </c>
      <c r="J195">
        <v>1208</v>
      </c>
      <c r="K195">
        <v>967</v>
      </c>
      <c r="L195" t="s">
        <v>210</v>
      </c>
      <c r="M195" t="s">
        <v>211</v>
      </c>
      <c r="N195" t="s">
        <v>20</v>
      </c>
      <c r="O195" t="s">
        <v>20</v>
      </c>
    </row>
    <row r="196" spans="1:15" x14ac:dyDescent="0.25">
      <c r="A196" t="str">
        <f t="shared" si="16"/>
        <v xml:space="preserve">  03100-1030</v>
      </c>
      <c r="B196" t="s">
        <v>570</v>
      </c>
      <c r="C196">
        <v>1806</v>
      </c>
      <c r="D196" t="str">
        <f t="shared" si="15"/>
        <v>CD</v>
      </c>
      <c r="E196">
        <v>63468</v>
      </c>
      <c r="F196">
        <v>0</v>
      </c>
      <c r="G196">
        <v>2937.3</v>
      </c>
      <c r="H196">
        <v>0</v>
      </c>
      <c r="I196" s="1">
        <v>43258</v>
      </c>
      <c r="J196">
        <v>1209</v>
      </c>
      <c r="K196">
        <v>2257</v>
      </c>
      <c r="L196" t="s">
        <v>666</v>
      </c>
      <c r="M196" t="s">
        <v>874</v>
      </c>
      <c r="N196" t="s">
        <v>20</v>
      </c>
      <c r="O196" t="s">
        <v>20</v>
      </c>
    </row>
    <row r="197" spans="1:15" x14ac:dyDescent="0.25">
      <c r="A197" t="str">
        <f t="shared" si="16"/>
        <v xml:space="preserve">  03100-1030</v>
      </c>
      <c r="B197" t="s">
        <v>570</v>
      </c>
      <c r="C197">
        <v>1806</v>
      </c>
      <c r="D197" t="str">
        <f t="shared" si="15"/>
        <v>CD</v>
      </c>
      <c r="E197">
        <v>63468</v>
      </c>
      <c r="F197">
        <v>0</v>
      </c>
      <c r="G197">
        <v>6360</v>
      </c>
      <c r="H197">
        <v>0</v>
      </c>
      <c r="I197" s="1">
        <v>43258</v>
      </c>
      <c r="J197">
        <v>1210</v>
      </c>
      <c r="K197">
        <v>4017</v>
      </c>
      <c r="L197" t="s">
        <v>875</v>
      </c>
      <c r="M197" t="s">
        <v>876</v>
      </c>
      <c r="N197" t="s">
        <v>20</v>
      </c>
      <c r="O197" t="s">
        <v>20</v>
      </c>
    </row>
    <row r="198" spans="1:15" x14ac:dyDescent="0.25">
      <c r="A198" t="str">
        <f t="shared" si="16"/>
        <v xml:space="preserve">  03100-1030</v>
      </c>
      <c r="B198" t="s">
        <v>570</v>
      </c>
      <c r="C198">
        <v>1806</v>
      </c>
      <c r="D198" t="str">
        <f t="shared" si="15"/>
        <v>CD</v>
      </c>
      <c r="E198">
        <v>63581</v>
      </c>
      <c r="F198">
        <v>0</v>
      </c>
      <c r="G198">
        <v>135547</v>
      </c>
      <c r="H198">
        <v>0</v>
      </c>
      <c r="I198" s="1">
        <v>43265</v>
      </c>
      <c r="J198">
        <v>1211</v>
      </c>
      <c r="K198">
        <v>1549</v>
      </c>
      <c r="L198" t="s">
        <v>877</v>
      </c>
      <c r="M198" t="s">
        <v>878</v>
      </c>
      <c r="N198" t="s">
        <v>20</v>
      </c>
      <c r="O198" t="s">
        <v>20</v>
      </c>
    </row>
    <row r="199" spans="1:15" x14ac:dyDescent="0.25">
      <c r="A199" t="str">
        <f t="shared" si="16"/>
        <v xml:space="preserve">  03100-1030</v>
      </c>
      <c r="B199" t="s">
        <v>570</v>
      </c>
      <c r="C199">
        <v>1806</v>
      </c>
      <c r="D199" t="str">
        <f t="shared" si="15"/>
        <v>CD</v>
      </c>
      <c r="E199">
        <v>63581</v>
      </c>
      <c r="F199">
        <v>0</v>
      </c>
      <c r="G199">
        <v>3076</v>
      </c>
      <c r="H199">
        <v>0</v>
      </c>
      <c r="I199" s="1">
        <v>43265</v>
      </c>
      <c r="J199">
        <v>1212</v>
      </c>
      <c r="K199">
        <v>1876</v>
      </c>
      <c r="L199" t="s">
        <v>154</v>
      </c>
      <c r="M199" t="s">
        <v>879</v>
      </c>
      <c r="N199" s="1">
        <v>43249</v>
      </c>
      <c r="O199" t="s">
        <v>20</v>
      </c>
    </row>
    <row r="200" spans="1:15" x14ac:dyDescent="0.25">
      <c r="A200" t="str">
        <f t="shared" si="16"/>
        <v xml:space="preserve">  03100-1030</v>
      </c>
      <c r="B200" t="s">
        <v>570</v>
      </c>
      <c r="C200">
        <v>1806</v>
      </c>
      <c r="D200" t="str">
        <f t="shared" si="15"/>
        <v>CD</v>
      </c>
      <c r="E200">
        <v>63581</v>
      </c>
      <c r="F200">
        <v>0</v>
      </c>
      <c r="G200">
        <v>111.38</v>
      </c>
      <c r="H200">
        <v>0</v>
      </c>
      <c r="I200" s="1">
        <v>43265</v>
      </c>
      <c r="J200">
        <v>1213</v>
      </c>
      <c r="K200">
        <v>627</v>
      </c>
      <c r="L200" t="s">
        <v>194</v>
      </c>
      <c r="M200" t="s">
        <v>880</v>
      </c>
      <c r="N200" t="s">
        <v>20</v>
      </c>
      <c r="O200" t="s">
        <v>20</v>
      </c>
    </row>
    <row r="201" spans="1:15" x14ac:dyDescent="0.25">
      <c r="A201" t="str">
        <f t="shared" si="16"/>
        <v xml:space="preserve">  03100-1030</v>
      </c>
      <c r="B201" t="s">
        <v>570</v>
      </c>
      <c r="C201">
        <v>1806</v>
      </c>
      <c r="D201" t="str">
        <f t="shared" si="15"/>
        <v>CD</v>
      </c>
      <c r="E201">
        <v>63581</v>
      </c>
      <c r="F201">
        <v>0</v>
      </c>
      <c r="G201">
        <v>1775</v>
      </c>
      <c r="H201">
        <v>0</v>
      </c>
      <c r="I201" s="1">
        <v>43265</v>
      </c>
      <c r="J201">
        <v>1215</v>
      </c>
      <c r="K201">
        <v>948</v>
      </c>
      <c r="L201" t="s">
        <v>881</v>
      </c>
      <c r="M201" t="s">
        <v>882</v>
      </c>
      <c r="N201" t="s">
        <v>20</v>
      </c>
      <c r="O201" t="s">
        <v>20</v>
      </c>
    </row>
    <row r="202" spans="1:15" x14ac:dyDescent="0.25">
      <c r="A202" t="str">
        <f t="shared" si="16"/>
        <v xml:space="preserve">  03100-1030</v>
      </c>
      <c r="B202" t="s">
        <v>570</v>
      </c>
      <c r="C202">
        <v>1806</v>
      </c>
      <c r="D202" t="str">
        <f t="shared" si="15"/>
        <v>CD</v>
      </c>
      <c r="E202">
        <v>63635</v>
      </c>
      <c r="F202">
        <v>0</v>
      </c>
      <c r="G202">
        <v>303.89999999999998</v>
      </c>
      <c r="H202">
        <v>0</v>
      </c>
      <c r="I202" s="1">
        <v>43272</v>
      </c>
      <c r="J202">
        <v>1216</v>
      </c>
      <c r="K202">
        <v>3987</v>
      </c>
      <c r="L202" t="s">
        <v>883</v>
      </c>
      <c r="M202" t="s">
        <v>884</v>
      </c>
      <c r="N202" t="s">
        <v>20</v>
      </c>
      <c r="O202" t="s">
        <v>20</v>
      </c>
    </row>
    <row r="203" spans="1:15" x14ac:dyDescent="0.25">
      <c r="A203" t="str">
        <f t="shared" si="16"/>
        <v xml:space="preserve">  03100-1030</v>
      </c>
      <c r="B203" t="s">
        <v>570</v>
      </c>
      <c r="C203">
        <v>1806</v>
      </c>
      <c r="D203" t="str">
        <f t="shared" si="15"/>
        <v>CD</v>
      </c>
      <c r="E203">
        <v>63635</v>
      </c>
      <c r="F203">
        <v>0</v>
      </c>
      <c r="G203">
        <v>223895.5</v>
      </c>
      <c r="H203">
        <v>0</v>
      </c>
      <c r="I203" s="1">
        <v>43272</v>
      </c>
      <c r="J203">
        <v>1217</v>
      </c>
      <c r="K203">
        <v>1154</v>
      </c>
      <c r="L203" t="s">
        <v>688</v>
      </c>
      <c r="M203" t="s">
        <v>885</v>
      </c>
      <c r="N203" t="s">
        <v>20</v>
      </c>
      <c r="O203" t="s">
        <v>20</v>
      </c>
    </row>
    <row r="204" spans="1:15" x14ac:dyDescent="0.25">
      <c r="A204" t="str">
        <f t="shared" si="16"/>
        <v xml:space="preserve">  03100-1030</v>
      </c>
      <c r="B204" t="s">
        <v>570</v>
      </c>
      <c r="C204">
        <v>1806</v>
      </c>
      <c r="D204" t="str">
        <f t="shared" si="15"/>
        <v>CD</v>
      </c>
      <c r="E204">
        <v>63635</v>
      </c>
      <c r="F204">
        <v>0</v>
      </c>
      <c r="G204">
        <v>1579</v>
      </c>
      <c r="H204">
        <v>0</v>
      </c>
      <c r="I204" s="1">
        <v>43272</v>
      </c>
      <c r="J204">
        <v>1218</v>
      </c>
      <c r="K204">
        <v>4011</v>
      </c>
      <c r="L204" t="s">
        <v>858</v>
      </c>
      <c r="M204" t="s">
        <v>886</v>
      </c>
      <c r="N204" t="s">
        <v>20</v>
      </c>
      <c r="O204" t="s">
        <v>20</v>
      </c>
    </row>
    <row r="205" spans="1:15" x14ac:dyDescent="0.25">
      <c r="A205" t="str">
        <f t="shared" si="16"/>
        <v xml:space="preserve">  03100-1030</v>
      </c>
      <c r="B205" t="s">
        <v>570</v>
      </c>
      <c r="C205">
        <v>1806</v>
      </c>
      <c r="D205" t="str">
        <f t="shared" si="15"/>
        <v>CD</v>
      </c>
      <c r="E205">
        <v>63642</v>
      </c>
      <c r="F205">
        <v>0</v>
      </c>
      <c r="G205">
        <v>223400</v>
      </c>
      <c r="H205">
        <v>0</v>
      </c>
      <c r="I205" s="1">
        <v>43272</v>
      </c>
      <c r="J205">
        <v>1219</v>
      </c>
      <c r="K205">
        <v>551</v>
      </c>
      <c r="L205" t="s">
        <v>887</v>
      </c>
      <c r="M205" t="s">
        <v>888</v>
      </c>
      <c r="N205" t="s">
        <v>20</v>
      </c>
      <c r="O205" t="s">
        <v>20</v>
      </c>
    </row>
    <row r="206" spans="1:15" x14ac:dyDescent="0.25">
      <c r="A206" t="str">
        <f t="shared" si="16"/>
        <v xml:space="preserve">  03100-1030</v>
      </c>
      <c r="B206" t="s">
        <v>570</v>
      </c>
      <c r="C206">
        <v>1806</v>
      </c>
      <c r="D206" t="str">
        <f>"JE"</f>
        <v>JE</v>
      </c>
      <c r="E206">
        <v>63639</v>
      </c>
      <c r="F206">
        <v>500000</v>
      </c>
      <c r="G206">
        <v>0</v>
      </c>
      <c r="H206">
        <v>0</v>
      </c>
      <c r="I206" s="1">
        <v>43272</v>
      </c>
      <c r="J206" t="s">
        <v>223</v>
      </c>
      <c r="K206" t="s">
        <v>49</v>
      </c>
      <c r="L206" t="s">
        <v>894</v>
      </c>
      <c r="M206" t="s">
        <v>895</v>
      </c>
      <c r="N206" t="s">
        <v>20</v>
      </c>
      <c r="O206" t="s">
        <v>20</v>
      </c>
    </row>
    <row r="207" spans="1:15" x14ac:dyDescent="0.25">
      <c r="A207" t="str">
        <f t="shared" si="16"/>
        <v xml:space="preserve">  03100-1030</v>
      </c>
      <c r="B207" t="s">
        <v>570</v>
      </c>
      <c r="C207">
        <v>1806</v>
      </c>
      <c r="D207" t="str">
        <f>"JE"</f>
        <v>JE</v>
      </c>
      <c r="E207">
        <v>63752</v>
      </c>
      <c r="F207">
        <v>0</v>
      </c>
      <c r="G207">
        <v>191.45</v>
      </c>
      <c r="H207">
        <v>0</v>
      </c>
      <c r="I207" s="1">
        <v>43278</v>
      </c>
      <c r="J207" t="s">
        <v>48</v>
      </c>
      <c r="K207" t="s">
        <v>49</v>
      </c>
      <c r="L207" t="s">
        <v>712</v>
      </c>
      <c r="M207" t="s">
        <v>896</v>
      </c>
      <c r="N207" t="s">
        <v>20</v>
      </c>
      <c r="O207" t="s">
        <v>20</v>
      </c>
    </row>
    <row r="208" spans="1:15" x14ac:dyDescent="0.25">
      <c r="A208" t="str">
        <f t="shared" si="16"/>
        <v xml:space="preserve">  03100-1030</v>
      </c>
      <c r="B208" t="s">
        <v>570</v>
      </c>
      <c r="C208">
        <v>1806</v>
      </c>
      <c r="D208" t="str">
        <f>"CD"</f>
        <v>CD</v>
      </c>
      <c r="E208">
        <v>63767</v>
      </c>
      <c r="F208">
        <v>0</v>
      </c>
      <c r="G208">
        <v>173.33</v>
      </c>
      <c r="H208">
        <v>0</v>
      </c>
      <c r="I208" s="1">
        <v>43279</v>
      </c>
      <c r="J208">
        <v>1220</v>
      </c>
      <c r="K208">
        <v>638</v>
      </c>
      <c r="L208" t="s">
        <v>323</v>
      </c>
      <c r="M208" t="s">
        <v>889</v>
      </c>
      <c r="N208" t="s">
        <v>20</v>
      </c>
      <c r="O208" t="s">
        <v>20</v>
      </c>
    </row>
    <row r="209" spans="1:15" x14ac:dyDescent="0.25">
      <c r="A209" t="str">
        <f t="shared" si="16"/>
        <v xml:space="preserve">  03100-1030</v>
      </c>
      <c r="B209" t="s">
        <v>570</v>
      </c>
      <c r="C209">
        <v>1806</v>
      </c>
      <c r="D209" t="str">
        <f>"CD"</f>
        <v>CD</v>
      </c>
      <c r="E209">
        <v>63767</v>
      </c>
      <c r="F209">
        <v>0</v>
      </c>
      <c r="G209">
        <v>68.34</v>
      </c>
      <c r="H209">
        <v>0</v>
      </c>
      <c r="I209" s="1">
        <v>43279</v>
      </c>
      <c r="J209">
        <v>1221</v>
      </c>
      <c r="K209">
        <v>4013</v>
      </c>
      <c r="L209" t="s">
        <v>860</v>
      </c>
      <c r="M209" t="s">
        <v>890</v>
      </c>
      <c r="N209" t="s">
        <v>891</v>
      </c>
      <c r="O209" t="s">
        <v>20</v>
      </c>
    </row>
    <row r="210" spans="1:15" x14ac:dyDescent="0.25">
      <c r="A210" t="str">
        <f t="shared" si="16"/>
        <v xml:space="preserve">  03100-1030</v>
      </c>
      <c r="B210" t="s">
        <v>570</v>
      </c>
      <c r="C210">
        <v>1806</v>
      </c>
      <c r="D210" t="str">
        <f>"JE"</f>
        <v>JE</v>
      </c>
      <c r="E210">
        <v>63810</v>
      </c>
      <c r="F210">
        <v>154.77000000000001</v>
      </c>
      <c r="G210">
        <v>0</v>
      </c>
      <c r="H210">
        <v>0</v>
      </c>
      <c r="I210" s="1">
        <v>43284</v>
      </c>
      <c r="J210" t="s">
        <v>636</v>
      </c>
      <c r="K210" t="s">
        <v>49</v>
      </c>
      <c r="L210" t="s">
        <v>897</v>
      </c>
      <c r="M210" t="s">
        <v>638</v>
      </c>
      <c r="N210" t="s">
        <v>20</v>
      </c>
      <c r="O210" t="s">
        <v>20</v>
      </c>
    </row>
    <row r="211" spans="1:15" x14ac:dyDescent="0.25">
      <c r="A211" t="str">
        <f t="shared" si="16"/>
        <v xml:space="preserve">  03100-1030</v>
      </c>
      <c r="B211" t="s">
        <v>570</v>
      </c>
      <c r="C211">
        <v>1807</v>
      </c>
      <c r="D211" t="str">
        <f>"CD"</f>
        <v>CD</v>
      </c>
      <c r="E211">
        <v>63944</v>
      </c>
      <c r="F211">
        <v>0</v>
      </c>
      <c r="G211">
        <v>1666.2</v>
      </c>
      <c r="H211">
        <v>0</v>
      </c>
      <c r="I211" s="1">
        <v>43291</v>
      </c>
      <c r="J211">
        <v>1222</v>
      </c>
      <c r="K211">
        <v>366</v>
      </c>
      <c r="L211" t="s">
        <v>625</v>
      </c>
      <c r="M211" t="s">
        <v>898</v>
      </c>
      <c r="N211" t="s">
        <v>20</v>
      </c>
      <c r="O211" t="s">
        <v>20</v>
      </c>
    </row>
    <row r="212" spans="1:15" x14ac:dyDescent="0.25">
      <c r="A212" t="str">
        <f t="shared" si="16"/>
        <v xml:space="preserve">  03100-1030</v>
      </c>
      <c r="B212" t="s">
        <v>570</v>
      </c>
      <c r="C212">
        <v>1807</v>
      </c>
      <c r="D212" t="str">
        <f>"CD"</f>
        <v>CD</v>
      </c>
      <c r="E212">
        <v>63944</v>
      </c>
      <c r="F212">
        <v>0</v>
      </c>
      <c r="G212">
        <v>525</v>
      </c>
      <c r="H212">
        <v>0</v>
      </c>
      <c r="I212" s="1">
        <v>43291</v>
      </c>
      <c r="J212">
        <v>1223</v>
      </c>
      <c r="K212">
        <v>2889</v>
      </c>
      <c r="L212" t="s">
        <v>136</v>
      </c>
      <c r="M212" t="s">
        <v>899</v>
      </c>
      <c r="N212" t="s">
        <v>900</v>
      </c>
      <c r="O212" t="s">
        <v>20</v>
      </c>
    </row>
    <row r="213" spans="1:15" x14ac:dyDescent="0.25">
      <c r="A213" t="str">
        <f t="shared" si="16"/>
        <v xml:space="preserve">  03100-1030</v>
      </c>
      <c r="B213" t="s">
        <v>570</v>
      </c>
      <c r="C213">
        <v>1807</v>
      </c>
      <c r="D213" t="str">
        <f>"CD"</f>
        <v>CD</v>
      </c>
      <c r="E213">
        <v>63944</v>
      </c>
      <c r="F213">
        <v>0</v>
      </c>
      <c r="G213">
        <v>6425</v>
      </c>
      <c r="H213">
        <v>0</v>
      </c>
      <c r="I213" s="1">
        <v>43291</v>
      </c>
      <c r="J213">
        <v>1224</v>
      </c>
      <c r="K213">
        <v>3551</v>
      </c>
      <c r="L213" t="s">
        <v>17</v>
      </c>
      <c r="M213" t="s">
        <v>124</v>
      </c>
      <c r="N213" t="s">
        <v>107</v>
      </c>
      <c r="O213" t="s">
        <v>20</v>
      </c>
    </row>
    <row r="214" spans="1:15" x14ac:dyDescent="0.25">
      <c r="A214" t="str">
        <f t="shared" si="16"/>
        <v xml:space="preserve">  03100-1030</v>
      </c>
      <c r="B214" t="s">
        <v>570</v>
      </c>
      <c r="C214">
        <v>1807</v>
      </c>
      <c r="D214" t="str">
        <f>"CD"</f>
        <v>CD</v>
      </c>
      <c r="E214">
        <v>63944</v>
      </c>
      <c r="F214">
        <v>0</v>
      </c>
      <c r="G214">
        <v>740</v>
      </c>
      <c r="H214">
        <v>0</v>
      </c>
      <c r="I214" s="1">
        <v>43291</v>
      </c>
      <c r="J214">
        <v>1225</v>
      </c>
      <c r="K214">
        <v>4017</v>
      </c>
      <c r="L214" t="s">
        <v>875</v>
      </c>
      <c r="M214" t="s">
        <v>901</v>
      </c>
      <c r="N214" t="s">
        <v>20</v>
      </c>
      <c r="O214" t="s">
        <v>20</v>
      </c>
    </row>
    <row r="215" spans="1:15" x14ac:dyDescent="0.25">
      <c r="A215" t="str">
        <f t="shared" si="16"/>
        <v xml:space="preserve">  03100-1030</v>
      </c>
      <c r="B215" t="s">
        <v>570</v>
      </c>
      <c r="C215">
        <v>1807</v>
      </c>
      <c r="D215" t="str">
        <f>"RE"</f>
        <v>RE</v>
      </c>
      <c r="E215">
        <v>63963</v>
      </c>
      <c r="F215">
        <v>40150</v>
      </c>
      <c r="G215">
        <v>0</v>
      </c>
      <c r="H215">
        <v>0</v>
      </c>
      <c r="I215" s="1">
        <v>43292</v>
      </c>
      <c r="J215" t="s">
        <v>913</v>
      </c>
      <c r="K215" t="s">
        <v>49</v>
      </c>
      <c r="L215" t="s">
        <v>559</v>
      </c>
      <c r="M215" t="s">
        <v>914</v>
      </c>
      <c r="N215" t="s">
        <v>871</v>
      </c>
      <c r="O215" t="s">
        <v>20</v>
      </c>
    </row>
    <row r="216" spans="1:15" x14ac:dyDescent="0.25">
      <c r="A216" t="str">
        <f t="shared" si="16"/>
        <v xml:space="preserve">  03100-1030</v>
      </c>
      <c r="B216" t="s">
        <v>570</v>
      </c>
      <c r="C216">
        <v>1807</v>
      </c>
      <c r="D216" t="str">
        <f>"RE"</f>
        <v>RE</v>
      </c>
      <c r="E216">
        <v>64018</v>
      </c>
      <c r="F216">
        <v>225000</v>
      </c>
      <c r="G216">
        <v>0</v>
      </c>
      <c r="H216">
        <v>0</v>
      </c>
      <c r="I216" s="1">
        <v>43298</v>
      </c>
      <c r="J216" t="s">
        <v>915</v>
      </c>
      <c r="K216" t="s">
        <v>49</v>
      </c>
      <c r="L216" t="s">
        <v>559</v>
      </c>
      <c r="M216" t="s">
        <v>916</v>
      </c>
      <c r="N216" t="s">
        <v>726</v>
      </c>
      <c r="O216" t="s">
        <v>20</v>
      </c>
    </row>
    <row r="217" spans="1:15" s="18" customFormat="1" x14ac:dyDescent="0.25">
      <c r="A217" t="str">
        <f t="shared" si="16"/>
        <v xml:space="preserve">  03100-1030</v>
      </c>
      <c r="B217" t="s">
        <v>570</v>
      </c>
      <c r="C217">
        <v>1807</v>
      </c>
      <c r="D217" t="str">
        <f>"CD"</f>
        <v>CD</v>
      </c>
      <c r="E217">
        <v>64075</v>
      </c>
      <c r="F217">
        <v>0</v>
      </c>
      <c r="G217">
        <v>700</v>
      </c>
      <c r="H217">
        <v>0</v>
      </c>
      <c r="I217" s="1">
        <v>43300</v>
      </c>
      <c r="J217">
        <v>1226</v>
      </c>
      <c r="K217">
        <v>864</v>
      </c>
      <c r="L217" t="s">
        <v>578</v>
      </c>
      <c r="M217" t="s">
        <v>902</v>
      </c>
      <c r="N217" t="s">
        <v>903</v>
      </c>
      <c r="O217" t="s">
        <v>20</v>
      </c>
    </row>
    <row r="218" spans="1:15" x14ac:dyDescent="0.25">
      <c r="A218" t="str">
        <f t="shared" si="16"/>
        <v xml:space="preserve">  03100-1030</v>
      </c>
      <c r="B218" t="s">
        <v>570</v>
      </c>
      <c r="C218">
        <v>1807</v>
      </c>
      <c r="D218" t="str">
        <f>"CD"</f>
        <v>CD</v>
      </c>
      <c r="E218">
        <v>64075</v>
      </c>
      <c r="F218">
        <v>0</v>
      </c>
      <c r="G218">
        <v>1112.5</v>
      </c>
      <c r="H218">
        <v>0</v>
      </c>
      <c r="I218" s="1">
        <v>43300</v>
      </c>
      <c r="J218">
        <v>1227</v>
      </c>
      <c r="K218">
        <v>1052</v>
      </c>
      <c r="L218" t="s">
        <v>639</v>
      </c>
      <c r="M218" t="s">
        <v>904</v>
      </c>
      <c r="N218" t="s">
        <v>20</v>
      </c>
      <c r="O218" t="s">
        <v>20</v>
      </c>
    </row>
    <row r="219" spans="1:15" x14ac:dyDescent="0.25">
      <c r="A219" t="str">
        <f t="shared" si="16"/>
        <v xml:space="preserve">  03100-1030</v>
      </c>
      <c r="B219" t="s">
        <v>570</v>
      </c>
      <c r="C219">
        <v>1807</v>
      </c>
      <c r="D219" t="str">
        <f>"CD"</f>
        <v>CD</v>
      </c>
      <c r="E219">
        <v>64075</v>
      </c>
      <c r="F219">
        <v>0</v>
      </c>
      <c r="G219">
        <v>8020</v>
      </c>
      <c r="H219">
        <v>0</v>
      </c>
      <c r="I219" s="1">
        <v>43300</v>
      </c>
      <c r="J219">
        <v>1228</v>
      </c>
      <c r="K219">
        <v>3258</v>
      </c>
      <c r="L219" t="s">
        <v>905</v>
      </c>
      <c r="M219" t="s">
        <v>906</v>
      </c>
      <c r="N219" t="s">
        <v>20</v>
      </c>
      <c r="O219" t="s">
        <v>20</v>
      </c>
    </row>
    <row r="220" spans="1:15" x14ac:dyDescent="0.25">
      <c r="A220" t="str">
        <f t="shared" si="16"/>
        <v xml:space="preserve">  03100-1030</v>
      </c>
      <c r="B220" t="s">
        <v>570</v>
      </c>
      <c r="C220">
        <v>1807</v>
      </c>
      <c r="D220" t="str">
        <f>"CD"</f>
        <v>CD</v>
      </c>
      <c r="E220">
        <v>64075</v>
      </c>
      <c r="F220">
        <v>0</v>
      </c>
      <c r="G220">
        <v>3268.15</v>
      </c>
      <c r="H220">
        <v>0</v>
      </c>
      <c r="I220" s="1">
        <v>43300</v>
      </c>
      <c r="J220">
        <v>1229</v>
      </c>
      <c r="K220">
        <v>2257</v>
      </c>
      <c r="L220" t="s">
        <v>666</v>
      </c>
      <c r="M220" t="s">
        <v>907</v>
      </c>
      <c r="N220" t="s">
        <v>20</v>
      </c>
      <c r="O220" t="s">
        <v>20</v>
      </c>
    </row>
    <row r="221" spans="1:15" x14ac:dyDescent="0.25">
      <c r="A221" t="str">
        <f t="shared" si="16"/>
        <v xml:space="preserve">  03100-1030</v>
      </c>
      <c r="B221" t="s">
        <v>570</v>
      </c>
      <c r="C221">
        <v>1807</v>
      </c>
      <c r="D221" t="str">
        <f>"CD"</f>
        <v>CD</v>
      </c>
      <c r="E221">
        <v>64075</v>
      </c>
      <c r="F221">
        <v>0</v>
      </c>
      <c r="G221">
        <v>13700</v>
      </c>
      <c r="H221">
        <v>0</v>
      </c>
      <c r="I221" s="1">
        <v>43300</v>
      </c>
      <c r="J221">
        <v>1230</v>
      </c>
      <c r="K221">
        <v>1438</v>
      </c>
      <c r="L221" t="s">
        <v>908</v>
      </c>
      <c r="M221" t="s">
        <v>909</v>
      </c>
      <c r="N221" t="s">
        <v>20</v>
      </c>
      <c r="O221" t="s">
        <v>20</v>
      </c>
    </row>
    <row r="222" spans="1:15" x14ac:dyDescent="0.25">
      <c r="A222" t="str">
        <f t="shared" si="16"/>
        <v xml:space="preserve">  03100-1030</v>
      </c>
      <c r="B222" t="s">
        <v>570</v>
      </c>
      <c r="C222">
        <v>1807</v>
      </c>
      <c r="D222" t="str">
        <f>"EX"</f>
        <v>EX</v>
      </c>
      <c r="E222">
        <v>64319</v>
      </c>
      <c r="F222">
        <v>0</v>
      </c>
      <c r="G222">
        <v>40</v>
      </c>
      <c r="H222">
        <v>0</v>
      </c>
      <c r="I222" s="1">
        <v>43311</v>
      </c>
      <c r="J222" t="s">
        <v>910</v>
      </c>
      <c r="K222" t="s">
        <v>49</v>
      </c>
      <c r="L222" t="s">
        <v>559</v>
      </c>
      <c r="M222" t="s">
        <v>911</v>
      </c>
      <c r="N222" t="s">
        <v>830</v>
      </c>
      <c r="O222" t="s">
        <v>20</v>
      </c>
    </row>
    <row r="223" spans="1:15" x14ac:dyDescent="0.25">
      <c r="A223" t="str">
        <f t="shared" si="16"/>
        <v xml:space="preserve">  03100-1030</v>
      </c>
      <c r="B223" t="s">
        <v>570</v>
      </c>
      <c r="C223">
        <v>1808</v>
      </c>
      <c r="D223" t="str">
        <f>"CD"</f>
        <v>CD</v>
      </c>
      <c r="E223">
        <v>64232</v>
      </c>
      <c r="F223">
        <v>0</v>
      </c>
      <c r="G223">
        <v>1368</v>
      </c>
      <c r="H223">
        <v>0</v>
      </c>
      <c r="I223" s="1">
        <v>43313</v>
      </c>
      <c r="J223">
        <v>1231</v>
      </c>
      <c r="K223">
        <v>4011</v>
      </c>
      <c r="L223" t="s">
        <v>858</v>
      </c>
      <c r="M223" t="s">
        <v>917</v>
      </c>
      <c r="N223" t="s">
        <v>20</v>
      </c>
      <c r="O223" t="s">
        <v>20</v>
      </c>
    </row>
    <row r="224" spans="1:15" x14ac:dyDescent="0.25">
      <c r="A224" t="str">
        <f t="shared" si="16"/>
        <v xml:space="preserve">  03100-1030</v>
      </c>
      <c r="B224" t="s">
        <v>570</v>
      </c>
      <c r="C224">
        <v>1807</v>
      </c>
      <c r="D224" t="str">
        <f>"JE"</f>
        <v>JE</v>
      </c>
      <c r="E224">
        <v>64260</v>
      </c>
      <c r="F224">
        <v>201.29</v>
      </c>
      <c r="G224">
        <v>0</v>
      </c>
      <c r="H224">
        <v>0</v>
      </c>
      <c r="I224" s="1">
        <v>43314</v>
      </c>
      <c r="J224" t="s">
        <v>636</v>
      </c>
      <c r="K224" t="s">
        <v>49</v>
      </c>
      <c r="L224" t="s">
        <v>912</v>
      </c>
      <c r="M224" t="s">
        <v>638</v>
      </c>
      <c r="N224" t="s">
        <v>20</v>
      </c>
      <c r="O224" t="s">
        <v>20</v>
      </c>
    </row>
    <row r="225" spans="1:15" x14ac:dyDescent="0.25">
      <c r="A225" t="str">
        <f t="shared" si="16"/>
        <v xml:space="preserve">  03100-1030</v>
      </c>
      <c r="B225" t="s">
        <v>570</v>
      </c>
      <c r="C225">
        <v>1808</v>
      </c>
      <c r="D225" t="str">
        <f>"EX"</f>
        <v>EX</v>
      </c>
      <c r="E225">
        <v>64286</v>
      </c>
      <c r="F225">
        <v>0</v>
      </c>
      <c r="G225">
        <v>40</v>
      </c>
      <c r="H225">
        <v>0</v>
      </c>
      <c r="I225" s="1">
        <v>43315</v>
      </c>
      <c r="J225" t="s">
        <v>920</v>
      </c>
      <c r="K225" t="s">
        <v>49</v>
      </c>
      <c r="L225" t="s">
        <v>559</v>
      </c>
      <c r="M225" t="s">
        <v>921</v>
      </c>
      <c r="N225" t="s">
        <v>830</v>
      </c>
      <c r="O225" t="s">
        <v>20</v>
      </c>
    </row>
    <row r="226" spans="1:15" x14ac:dyDescent="0.25">
      <c r="A226" t="str">
        <f t="shared" si="16"/>
        <v xml:space="preserve">  03100-1030</v>
      </c>
      <c r="B226" t="s">
        <v>570</v>
      </c>
      <c r="C226">
        <v>1808</v>
      </c>
      <c r="D226" t="str">
        <f>"CD"</f>
        <v>CD</v>
      </c>
      <c r="E226">
        <v>64470</v>
      </c>
      <c r="F226">
        <v>0</v>
      </c>
      <c r="G226">
        <v>4330</v>
      </c>
      <c r="H226">
        <v>0</v>
      </c>
      <c r="I226" s="1">
        <v>43328</v>
      </c>
      <c r="J226">
        <v>1233</v>
      </c>
      <c r="K226">
        <v>3233</v>
      </c>
      <c r="L226" t="s">
        <v>905</v>
      </c>
      <c r="M226" t="s">
        <v>918</v>
      </c>
      <c r="N226" t="s">
        <v>20</v>
      </c>
      <c r="O226" t="s">
        <v>20</v>
      </c>
    </row>
    <row r="227" spans="1:15" x14ac:dyDescent="0.25">
      <c r="A227" t="str">
        <f t="shared" si="16"/>
        <v xml:space="preserve">  03100-1030</v>
      </c>
      <c r="B227" t="s">
        <v>570</v>
      </c>
      <c r="C227">
        <v>1808</v>
      </c>
      <c r="D227" t="str">
        <f>"RE"</f>
        <v>RE</v>
      </c>
      <c r="E227">
        <v>64558</v>
      </c>
      <c r="F227">
        <v>12866</v>
      </c>
      <c r="G227">
        <v>0</v>
      </c>
      <c r="H227">
        <v>0</v>
      </c>
      <c r="I227" s="1">
        <v>43336</v>
      </c>
      <c r="J227" t="s">
        <v>923</v>
      </c>
      <c r="K227" t="s">
        <v>49</v>
      </c>
      <c r="L227" t="s">
        <v>559</v>
      </c>
      <c r="M227" t="s">
        <v>924</v>
      </c>
      <c r="N227" t="s">
        <v>925</v>
      </c>
      <c r="O227" t="s">
        <v>20</v>
      </c>
    </row>
    <row r="228" spans="1:15" x14ac:dyDescent="0.25">
      <c r="A228" t="str">
        <f t="shared" si="16"/>
        <v xml:space="preserve">  03100-1030</v>
      </c>
      <c r="B228" t="s">
        <v>570</v>
      </c>
      <c r="C228">
        <v>1808</v>
      </c>
      <c r="D228" t="str">
        <f>"CD"</f>
        <v>CD</v>
      </c>
      <c r="E228">
        <v>64671</v>
      </c>
      <c r="F228">
        <v>0</v>
      </c>
      <c r="G228">
        <v>144</v>
      </c>
      <c r="H228">
        <v>0</v>
      </c>
      <c r="I228" s="1">
        <v>43342</v>
      </c>
      <c r="J228">
        <v>1234</v>
      </c>
      <c r="K228">
        <v>4011</v>
      </c>
      <c r="L228" t="s">
        <v>858</v>
      </c>
      <c r="M228" t="s">
        <v>919</v>
      </c>
      <c r="N228" t="s">
        <v>20</v>
      </c>
      <c r="O228" t="s">
        <v>20</v>
      </c>
    </row>
    <row r="229" spans="1:15" x14ac:dyDescent="0.25">
      <c r="A229" t="str">
        <f t="shared" si="16"/>
        <v xml:space="preserve">  03100-1030</v>
      </c>
      <c r="B229" t="s">
        <v>570</v>
      </c>
      <c r="C229">
        <v>1808</v>
      </c>
      <c r="D229" t="str">
        <f>"JE"</f>
        <v>JE</v>
      </c>
      <c r="E229">
        <v>64727</v>
      </c>
      <c r="F229">
        <v>233.13</v>
      </c>
      <c r="G229">
        <v>0</v>
      </c>
      <c r="H229">
        <v>0</v>
      </c>
      <c r="I229" s="1">
        <v>43347</v>
      </c>
      <c r="J229" t="s">
        <v>636</v>
      </c>
      <c r="K229" t="s">
        <v>49</v>
      </c>
      <c r="L229" t="s">
        <v>922</v>
      </c>
      <c r="M229" t="s">
        <v>638</v>
      </c>
      <c r="N229" t="s">
        <v>20</v>
      </c>
      <c r="O229" t="s">
        <v>20</v>
      </c>
    </row>
    <row r="230" spans="1:15" x14ac:dyDescent="0.25">
      <c r="A230" t="str">
        <f t="shared" si="16"/>
        <v xml:space="preserve">  03100-1030</v>
      </c>
      <c r="B230" t="s">
        <v>570</v>
      </c>
      <c r="C230">
        <v>1809</v>
      </c>
      <c r="D230" t="str">
        <f>"RE"</f>
        <v>RE</v>
      </c>
      <c r="E230">
        <v>64735</v>
      </c>
      <c r="F230">
        <v>25000</v>
      </c>
      <c r="G230">
        <v>0</v>
      </c>
      <c r="H230">
        <v>0</v>
      </c>
      <c r="I230" s="1">
        <v>43347</v>
      </c>
      <c r="J230" t="s">
        <v>936</v>
      </c>
      <c r="K230" t="s">
        <v>49</v>
      </c>
      <c r="L230" t="s">
        <v>559</v>
      </c>
      <c r="M230" t="s">
        <v>937</v>
      </c>
      <c r="N230" t="s">
        <v>726</v>
      </c>
      <c r="O230" t="s">
        <v>20</v>
      </c>
    </row>
    <row r="231" spans="1:15" x14ac:dyDescent="0.25">
      <c r="A231" t="str">
        <f t="shared" si="16"/>
        <v xml:space="preserve">  03100-1030</v>
      </c>
      <c r="B231" t="s">
        <v>570</v>
      </c>
      <c r="C231">
        <v>1809</v>
      </c>
      <c r="D231" t="str">
        <f>"JE"</f>
        <v>JE</v>
      </c>
      <c r="E231">
        <v>64748</v>
      </c>
      <c r="F231">
        <v>0</v>
      </c>
      <c r="G231">
        <v>40</v>
      </c>
      <c r="H231">
        <v>0</v>
      </c>
      <c r="I231" s="1">
        <v>43348</v>
      </c>
      <c r="J231" t="s">
        <v>931</v>
      </c>
      <c r="K231" t="s">
        <v>49</v>
      </c>
      <c r="L231" t="s">
        <v>932</v>
      </c>
      <c r="M231" t="s">
        <v>933</v>
      </c>
      <c r="N231" t="s">
        <v>20</v>
      </c>
      <c r="O231" t="s">
        <v>20</v>
      </c>
    </row>
    <row r="232" spans="1:15" x14ac:dyDescent="0.25">
      <c r="A232" t="str">
        <f t="shared" si="16"/>
        <v xml:space="preserve">  03100-1030</v>
      </c>
      <c r="B232" t="s">
        <v>570</v>
      </c>
      <c r="C232">
        <v>1809</v>
      </c>
      <c r="D232" t="str">
        <f>"RE"</f>
        <v>RE</v>
      </c>
      <c r="E232">
        <v>64776</v>
      </c>
      <c r="F232">
        <v>231128.66</v>
      </c>
      <c r="G232">
        <v>0</v>
      </c>
      <c r="H232">
        <v>0</v>
      </c>
      <c r="I232" s="1">
        <v>43349</v>
      </c>
      <c r="J232" t="s">
        <v>938</v>
      </c>
      <c r="K232" t="s">
        <v>49</v>
      </c>
      <c r="L232" t="s">
        <v>559</v>
      </c>
      <c r="M232" t="s">
        <v>939</v>
      </c>
      <c r="N232" t="s">
        <v>940</v>
      </c>
      <c r="O232" t="s">
        <v>20</v>
      </c>
    </row>
    <row r="233" spans="1:15" x14ac:dyDescent="0.25">
      <c r="A233" t="str">
        <f t="shared" si="16"/>
        <v xml:space="preserve">  03100-1030</v>
      </c>
      <c r="B233" t="s">
        <v>570</v>
      </c>
      <c r="C233">
        <v>1809</v>
      </c>
      <c r="D233" t="str">
        <f>"CD"</f>
        <v>CD</v>
      </c>
      <c r="E233">
        <v>65041</v>
      </c>
      <c r="F233">
        <v>0</v>
      </c>
      <c r="G233">
        <v>7032</v>
      </c>
      <c r="H233">
        <v>0</v>
      </c>
      <c r="I233" s="1">
        <v>43370</v>
      </c>
      <c r="J233">
        <v>1236</v>
      </c>
      <c r="K233">
        <v>3470</v>
      </c>
      <c r="L233" t="s">
        <v>727</v>
      </c>
      <c r="M233" t="s">
        <v>926</v>
      </c>
      <c r="N233" t="s">
        <v>20</v>
      </c>
      <c r="O233" t="s">
        <v>20</v>
      </c>
    </row>
    <row r="234" spans="1:15" x14ac:dyDescent="0.25">
      <c r="A234" t="str">
        <f t="shared" si="16"/>
        <v xml:space="preserve">  03100-1030</v>
      </c>
      <c r="B234" t="s">
        <v>570</v>
      </c>
      <c r="C234">
        <v>1809</v>
      </c>
      <c r="D234" t="str">
        <f>"CD"</f>
        <v>CD</v>
      </c>
      <c r="E234">
        <v>65041</v>
      </c>
      <c r="F234">
        <v>0</v>
      </c>
      <c r="G234">
        <v>2268</v>
      </c>
      <c r="H234">
        <v>0</v>
      </c>
      <c r="I234" s="1">
        <v>43370</v>
      </c>
      <c r="J234">
        <v>1237</v>
      </c>
      <c r="K234">
        <v>4011</v>
      </c>
      <c r="L234" t="s">
        <v>858</v>
      </c>
      <c r="M234" t="s">
        <v>927</v>
      </c>
      <c r="N234" t="s">
        <v>928</v>
      </c>
      <c r="O234" t="s">
        <v>20</v>
      </c>
    </row>
    <row r="235" spans="1:15" x14ac:dyDescent="0.25">
      <c r="A235" t="str">
        <f t="shared" si="16"/>
        <v xml:space="preserve">  03100-1030</v>
      </c>
      <c r="B235" t="s">
        <v>570</v>
      </c>
      <c r="C235">
        <v>1809</v>
      </c>
      <c r="D235" t="str">
        <f>"CD"</f>
        <v>CD</v>
      </c>
      <c r="E235">
        <v>65041</v>
      </c>
      <c r="F235">
        <v>0</v>
      </c>
      <c r="G235">
        <v>9575</v>
      </c>
      <c r="H235">
        <v>0</v>
      </c>
      <c r="I235" s="1">
        <v>43370</v>
      </c>
      <c r="J235">
        <v>1238</v>
      </c>
      <c r="K235">
        <v>1438</v>
      </c>
      <c r="L235" t="s">
        <v>929</v>
      </c>
      <c r="M235" t="s">
        <v>930</v>
      </c>
      <c r="N235" t="s">
        <v>20</v>
      </c>
      <c r="O235" t="s">
        <v>20</v>
      </c>
    </row>
    <row r="236" spans="1:15" x14ac:dyDescent="0.25">
      <c r="A236" t="str">
        <f t="shared" si="16"/>
        <v xml:space="preserve">  03100-1030</v>
      </c>
      <c r="B236" t="s">
        <v>570</v>
      </c>
      <c r="C236">
        <v>1809</v>
      </c>
      <c r="D236" t="str">
        <f>"JE"</f>
        <v>JE</v>
      </c>
      <c r="E236">
        <v>65128</v>
      </c>
      <c r="F236">
        <v>307.10000000000002</v>
      </c>
      <c r="G236">
        <v>0</v>
      </c>
      <c r="H236">
        <v>0</v>
      </c>
      <c r="I236" s="1">
        <v>43374</v>
      </c>
      <c r="J236" t="s">
        <v>636</v>
      </c>
      <c r="K236" t="s">
        <v>49</v>
      </c>
      <c r="L236" t="s">
        <v>934</v>
      </c>
      <c r="M236" t="s">
        <v>935</v>
      </c>
      <c r="N236" t="s">
        <v>20</v>
      </c>
      <c r="O236" t="s">
        <v>20</v>
      </c>
    </row>
    <row r="237" spans="1:15" x14ac:dyDescent="0.25">
      <c r="A237" t="str">
        <f t="shared" si="16"/>
        <v xml:space="preserve">  03100-1030</v>
      </c>
      <c r="B237" t="s">
        <v>570</v>
      </c>
      <c r="C237">
        <v>1810</v>
      </c>
      <c r="D237" t="str">
        <f>"JE"</f>
        <v>JE</v>
      </c>
      <c r="E237">
        <v>65141</v>
      </c>
      <c r="F237">
        <v>0</v>
      </c>
      <c r="G237">
        <v>40</v>
      </c>
      <c r="H237">
        <v>0</v>
      </c>
      <c r="I237" s="1">
        <v>43374</v>
      </c>
      <c r="J237" t="s">
        <v>48</v>
      </c>
      <c r="K237" t="s">
        <v>49</v>
      </c>
      <c r="L237" t="s">
        <v>945</v>
      </c>
      <c r="M237" t="s">
        <v>933</v>
      </c>
      <c r="N237" t="s">
        <v>20</v>
      </c>
      <c r="O237" t="s">
        <v>20</v>
      </c>
    </row>
    <row r="238" spans="1:15" x14ac:dyDescent="0.25">
      <c r="A238" t="str">
        <f t="shared" si="16"/>
        <v xml:space="preserve">  03100-1030</v>
      </c>
      <c r="B238" t="s">
        <v>570</v>
      </c>
      <c r="C238">
        <v>1810</v>
      </c>
      <c r="D238" t="str">
        <f>"CD"</f>
        <v>CD</v>
      </c>
      <c r="E238">
        <v>65240</v>
      </c>
      <c r="F238">
        <v>0</v>
      </c>
      <c r="G238">
        <v>877</v>
      </c>
      <c r="H238">
        <v>0</v>
      </c>
      <c r="I238" s="1">
        <v>43381</v>
      </c>
      <c r="J238">
        <v>1239</v>
      </c>
      <c r="K238">
        <v>679</v>
      </c>
      <c r="L238" t="s">
        <v>588</v>
      </c>
      <c r="M238" t="s">
        <v>941</v>
      </c>
      <c r="N238" t="s">
        <v>20</v>
      </c>
      <c r="O238" t="s">
        <v>20</v>
      </c>
    </row>
    <row r="239" spans="1:15" x14ac:dyDescent="0.25">
      <c r="A239" t="str">
        <f t="shared" si="16"/>
        <v xml:space="preserve">  03100-1030</v>
      </c>
      <c r="B239" t="s">
        <v>570</v>
      </c>
      <c r="C239">
        <v>1810</v>
      </c>
      <c r="D239" t="str">
        <f>"CD"</f>
        <v>CD</v>
      </c>
      <c r="E239">
        <v>65275</v>
      </c>
      <c r="F239">
        <v>0</v>
      </c>
      <c r="G239">
        <v>7605</v>
      </c>
      <c r="H239">
        <v>0</v>
      </c>
      <c r="I239" s="1">
        <v>43384</v>
      </c>
      <c r="J239">
        <v>1240</v>
      </c>
      <c r="K239">
        <v>725</v>
      </c>
      <c r="L239" t="s">
        <v>942</v>
      </c>
      <c r="M239" t="s">
        <v>943</v>
      </c>
      <c r="N239" t="s">
        <v>944</v>
      </c>
      <c r="O239" t="s">
        <v>20</v>
      </c>
    </row>
    <row r="240" spans="1:15" x14ac:dyDescent="0.25">
      <c r="A240" t="str">
        <f t="shared" si="16"/>
        <v xml:space="preserve">  03100-1030</v>
      </c>
      <c r="B240" t="s">
        <v>570</v>
      </c>
      <c r="C240">
        <v>1810</v>
      </c>
      <c r="D240" t="str">
        <f>"JE"</f>
        <v>JE</v>
      </c>
      <c r="E240">
        <v>65549</v>
      </c>
      <c r="F240">
        <v>427.04</v>
      </c>
      <c r="G240">
        <v>0</v>
      </c>
      <c r="H240">
        <v>0</v>
      </c>
      <c r="I240" s="1">
        <v>43405</v>
      </c>
      <c r="J240" t="s">
        <v>636</v>
      </c>
      <c r="K240" t="s">
        <v>49</v>
      </c>
      <c r="L240" t="s">
        <v>946</v>
      </c>
      <c r="M240" t="s">
        <v>638</v>
      </c>
      <c r="N240" t="s">
        <v>20</v>
      </c>
      <c r="O240" t="s">
        <v>20</v>
      </c>
    </row>
    <row r="241" spans="1:15" x14ac:dyDescent="0.25">
      <c r="A241" t="str">
        <f t="shared" si="16"/>
        <v xml:space="preserve">  03100-1030</v>
      </c>
      <c r="B241" t="s">
        <v>570</v>
      </c>
      <c r="C241">
        <v>1811</v>
      </c>
      <c r="D241" t="str">
        <f>"JE"</f>
        <v>JE</v>
      </c>
      <c r="E241">
        <v>65563</v>
      </c>
      <c r="F241">
        <v>0</v>
      </c>
      <c r="G241">
        <v>40</v>
      </c>
      <c r="H241">
        <v>0</v>
      </c>
      <c r="I241" s="1">
        <v>43405</v>
      </c>
      <c r="J241" t="s">
        <v>931</v>
      </c>
      <c r="K241" t="s">
        <v>49</v>
      </c>
      <c r="L241" t="s">
        <v>951</v>
      </c>
      <c r="M241" t="s">
        <v>933</v>
      </c>
      <c r="N241" t="s">
        <v>20</v>
      </c>
      <c r="O241" t="s">
        <v>20</v>
      </c>
    </row>
    <row r="242" spans="1:15" x14ac:dyDescent="0.25">
      <c r="A242" t="str">
        <f t="shared" si="16"/>
        <v xml:space="preserve">  03100-1030</v>
      </c>
      <c r="B242" t="s">
        <v>570</v>
      </c>
      <c r="C242">
        <v>1811</v>
      </c>
      <c r="D242" t="str">
        <f>"CD"</f>
        <v>CD</v>
      </c>
      <c r="E242">
        <v>65664</v>
      </c>
      <c r="F242">
        <v>0</v>
      </c>
      <c r="G242">
        <v>28420</v>
      </c>
      <c r="H242">
        <v>0</v>
      </c>
      <c r="I242" s="1">
        <v>43412</v>
      </c>
      <c r="J242">
        <v>1242</v>
      </c>
      <c r="K242">
        <v>2707</v>
      </c>
      <c r="L242" t="s">
        <v>583</v>
      </c>
      <c r="M242" t="s">
        <v>947</v>
      </c>
      <c r="N242" t="s">
        <v>20</v>
      </c>
      <c r="O242" t="s">
        <v>20</v>
      </c>
    </row>
    <row r="243" spans="1:15" s="18" customFormat="1" x14ac:dyDescent="0.25">
      <c r="A243" t="str">
        <f t="shared" si="16"/>
        <v xml:space="preserve">  03100-1030</v>
      </c>
      <c r="B243" t="s">
        <v>570</v>
      </c>
      <c r="C243">
        <v>1811</v>
      </c>
      <c r="D243" t="str">
        <f>"CD"</f>
        <v>CD</v>
      </c>
      <c r="E243">
        <v>65664</v>
      </c>
      <c r="F243">
        <v>0</v>
      </c>
      <c r="G243">
        <v>7338</v>
      </c>
      <c r="H243">
        <v>0</v>
      </c>
      <c r="I243" s="1">
        <v>43412</v>
      </c>
      <c r="J243">
        <v>1243</v>
      </c>
      <c r="K243">
        <v>679</v>
      </c>
      <c r="L243" t="s">
        <v>588</v>
      </c>
      <c r="M243" t="s">
        <v>948</v>
      </c>
      <c r="N243" t="s">
        <v>20</v>
      </c>
      <c r="O243" t="s">
        <v>20</v>
      </c>
    </row>
    <row r="244" spans="1:15" x14ac:dyDescent="0.25">
      <c r="A244" t="str">
        <f t="shared" si="16"/>
        <v xml:space="preserve">  03100-1030</v>
      </c>
      <c r="B244" t="s">
        <v>570</v>
      </c>
      <c r="C244">
        <v>1811</v>
      </c>
      <c r="D244" t="str">
        <f>"CD"</f>
        <v>CD</v>
      </c>
      <c r="E244">
        <v>65664</v>
      </c>
      <c r="F244">
        <v>0</v>
      </c>
      <c r="G244">
        <v>1740</v>
      </c>
      <c r="H244">
        <v>0</v>
      </c>
      <c r="I244" s="1">
        <v>43412</v>
      </c>
      <c r="J244">
        <v>1244</v>
      </c>
      <c r="K244">
        <v>864</v>
      </c>
      <c r="L244" t="s">
        <v>578</v>
      </c>
      <c r="M244" t="s">
        <v>949</v>
      </c>
      <c r="N244" t="s">
        <v>20</v>
      </c>
      <c r="O244" t="s">
        <v>20</v>
      </c>
    </row>
    <row r="245" spans="1:15" x14ac:dyDescent="0.25">
      <c r="A245" t="str">
        <f t="shared" si="16"/>
        <v xml:space="preserve">  03100-1030</v>
      </c>
      <c r="B245" t="s">
        <v>570</v>
      </c>
      <c r="C245">
        <v>1811</v>
      </c>
      <c r="D245" t="str">
        <f>"CD"</f>
        <v>CD</v>
      </c>
      <c r="E245">
        <v>65838</v>
      </c>
      <c r="F245">
        <v>0</v>
      </c>
      <c r="G245">
        <v>12782</v>
      </c>
      <c r="H245">
        <v>0</v>
      </c>
      <c r="I245" s="1">
        <v>43430</v>
      </c>
      <c r="J245">
        <v>1246</v>
      </c>
      <c r="K245">
        <v>4011</v>
      </c>
      <c r="L245" t="s">
        <v>858</v>
      </c>
      <c r="M245" t="s">
        <v>950</v>
      </c>
      <c r="N245" t="s">
        <v>20</v>
      </c>
      <c r="O245" t="s">
        <v>20</v>
      </c>
    </row>
    <row r="246" spans="1:15" x14ac:dyDescent="0.25">
      <c r="A246" t="str">
        <f t="shared" si="16"/>
        <v xml:space="preserve">  03100-1030</v>
      </c>
      <c r="B246" t="s">
        <v>570</v>
      </c>
      <c r="C246">
        <v>1811</v>
      </c>
      <c r="D246" t="str">
        <f>"JE"</f>
        <v>JE</v>
      </c>
      <c r="E246">
        <v>65916</v>
      </c>
      <c r="F246">
        <v>0</v>
      </c>
      <c r="G246">
        <v>9672</v>
      </c>
      <c r="H246">
        <v>0</v>
      </c>
      <c r="I246" s="1">
        <v>43433</v>
      </c>
      <c r="J246" t="s">
        <v>67</v>
      </c>
      <c r="K246" t="s">
        <v>49</v>
      </c>
      <c r="L246" t="s">
        <v>952</v>
      </c>
      <c r="M246" t="s">
        <v>953</v>
      </c>
      <c r="N246" t="s">
        <v>20</v>
      </c>
      <c r="O246" t="s">
        <v>20</v>
      </c>
    </row>
    <row r="247" spans="1:15" x14ac:dyDescent="0.25">
      <c r="A247" t="str">
        <f t="shared" si="16"/>
        <v xml:space="preserve">  03100-1030</v>
      </c>
      <c r="B247" t="s">
        <v>570</v>
      </c>
      <c r="C247">
        <v>1811</v>
      </c>
      <c r="D247" t="str">
        <f>"JE"</f>
        <v>JE</v>
      </c>
      <c r="E247">
        <v>65948</v>
      </c>
      <c r="F247">
        <v>397.64</v>
      </c>
      <c r="G247">
        <v>0</v>
      </c>
      <c r="H247">
        <v>0</v>
      </c>
      <c r="I247" s="1">
        <v>43434</v>
      </c>
      <c r="J247" t="s">
        <v>636</v>
      </c>
      <c r="K247" t="s">
        <v>49</v>
      </c>
      <c r="L247" t="s">
        <v>954</v>
      </c>
      <c r="M247" t="s">
        <v>638</v>
      </c>
      <c r="N247" t="s">
        <v>20</v>
      </c>
      <c r="O247" t="s">
        <v>20</v>
      </c>
    </row>
    <row r="248" spans="1:15" x14ac:dyDescent="0.25">
      <c r="A248" t="str">
        <f t="shared" si="16"/>
        <v xml:space="preserve">  03100-1030</v>
      </c>
      <c r="B248" t="s">
        <v>570</v>
      </c>
      <c r="C248">
        <v>1812</v>
      </c>
      <c r="D248" t="str">
        <f>"JE"</f>
        <v>JE</v>
      </c>
      <c r="E248">
        <v>65968</v>
      </c>
      <c r="F248">
        <v>0</v>
      </c>
      <c r="G248">
        <v>40</v>
      </c>
      <c r="H248">
        <v>0</v>
      </c>
      <c r="I248" s="1">
        <v>43437</v>
      </c>
      <c r="J248" t="s">
        <v>931</v>
      </c>
      <c r="K248" t="s">
        <v>49</v>
      </c>
      <c r="L248" t="s">
        <v>960</v>
      </c>
      <c r="M248" t="s">
        <v>961</v>
      </c>
      <c r="N248" t="s">
        <v>20</v>
      </c>
      <c r="O248" t="s">
        <v>20</v>
      </c>
    </row>
    <row r="249" spans="1:15" s="18" customFormat="1" x14ac:dyDescent="0.25">
      <c r="A249" t="str">
        <f t="shared" si="16"/>
        <v xml:space="preserve">  03100-1030</v>
      </c>
      <c r="B249" t="s">
        <v>570</v>
      </c>
      <c r="C249">
        <v>1812</v>
      </c>
      <c r="D249" t="str">
        <f>"CD"</f>
        <v>CD</v>
      </c>
      <c r="E249">
        <v>66103</v>
      </c>
      <c r="F249">
        <v>0</v>
      </c>
      <c r="G249">
        <v>5835</v>
      </c>
      <c r="H249">
        <v>0</v>
      </c>
      <c r="I249" s="1">
        <v>43445</v>
      </c>
      <c r="J249">
        <v>1247</v>
      </c>
      <c r="K249">
        <v>864</v>
      </c>
      <c r="L249" t="s">
        <v>578</v>
      </c>
      <c r="M249" t="s">
        <v>955</v>
      </c>
      <c r="N249" t="s">
        <v>956</v>
      </c>
      <c r="O249" t="s">
        <v>957</v>
      </c>
    </row>
    <row r="250" spans="1:15" x14ac:dyDescent="0.25">
      <c r="A250" t="str">
        <f t="shared" si="16"/>
        <v xml:space="preserve">  03100-1030</v>
      </c>
      <c r="B250" t="s">
        <v>570</v>
      </c>
      <c r="C250">
        <v>1812</v>
      </c>
      <c r="D250" t="str">
        <f>"CD"</f>
        <v>CD</v>
      </c>
      <c r="E250">
        <v>66224</v>
      </c>
      <c r="F250">
        <v>0</v>
      </c>
      <c r="G250">
        <v>35850</v>
      </c>
      <c r="H250">
        <v>0</v>
      </c>
      <c r="I250" s="1">
        <v>43458</v>
      </c>
      <c r="J250">
        <v>1248</v>
      </c>
      <c r="K250">
        <v>2707</v>
      </c>
      <c r="L250" t="s">
        <v>583</v>
      </c>
      <c r="M250" t="s">
        <v>958</v>
      </c>
      <c r="N250" t="s">
        <v>20</v>
      </c>
      <c r="O250" t="s">
        <v>20</v>
      </c>
    </row>
    <row r="251" spans="1:15" x14ac:dyDescent="0.25">
      <c r="A251" t="str">
        <f t="shared" si="16"/>
        <v xml:space="preserve">  03100-1030</v>
      </c>
      <c r="B251" t="s">
        <v>570</v>
      </c>
      <c r="C251">
        <v>1812</v>
      </c>
      <c r="D251" t="str">
        <f>"CD"</f>
        <v>CD</v>
      </c>
      <c r="E251">
        <v>66224</v>
      </c>
      <c r="F251">
        <v>0</v>
      </c>
      <c r="G251">
        <v>30083.5</v>
      </c>
      <c r="H251">
        <v>0</v>
      </c>
      <c r="I251" s="1">
        <v>43458</v>
      </c>
      <c r="J251">
        <v>1249</v>
      </c>
      <c r="K251">
        <v>4011</v>
      </c>
      <c r="L251" t="s">
        <v>858</v>
      </c>
      <c r="M251" t="s">
        <v>959</v>
      </c>
      <c r="N251" t="s">
        <v>20</v>
      </c>
      <c r="O251" t="s">
        <v>20</v>
      </c>
    </row>
    <row r="252" spans="1:15" x14ac:dyDescent="0.25">
      <c r="A252" t="str">
        <f t="shared" si="16"/>
        <v xml:space="preserve">  03100-1030</v>
      </c>
      <c r="B252" t="s">
        <v>570</v>
      </c>
      <c r="C252">
        <v>1812</v>
      </c>
      <c r="D252" t="str">
        <f>"RE"</f>
        <v>RE</v>
      </c>
      <c r="E252">
        <v>66282</v>
      </c>
      <c r="F252">
        <v>19252.43</v>
      </c>
      <c r="G252">
        <v>0</v>
      </c>
      <c r="H252">
        <v>0</v>
      </c>
      <c r="I252" s="1">
        <v>43462</v>
      </c>
      <c r="J252">
        <v>2018</v>
      </c>
      <c r="K252" t="s">
        <v>49</v>
      </c>
      <c r="L252" t="s">
        <v>559</v>
      </c>
      <c r="M252" t="s">
        <v>963</v>
      </c>
      <c r="N252" t="s">
        <v>610</v>
      </c>
      <c r="O252" t="s">
        <v>20</v>
      </c>
    </row>
    <row r="253" spans="1:15" x14ac:dyDescent="0.25">
      <c r="A253" t="str">
        <f t="shared" si="16"/>
        <v xml:space="preserve">  03100-1030</v>
      </c>
      <c r="B253" t="s">
        <v>570</v>
      </c>
      <c r="C253">
        <v>1812</v>
      </c>
      <c r="D253" t="str">
        <f>"RE"</f>
        <v>RE</v>
      </c>
      <c r="E253">
        <v>66282</v>
      </c>
      <c r="F253">
        <v>39507</v>
      </c>
      <c r="G253">
        <v>0</v>
      </c>
      <c r="H253">
        <v>0</v>
      </c>
      <c r="I253" s="1">
        <v>43462</v>
      </c>
      <c r="J253">
        <v>2018</v>
      </c>
      <c r="K253" t="s">
        <v>49</v>
      </c>
      <c r="L253" t="s">
        <v>559</v>
      </c>
      <c r="M253" t="s">
        <v>963</v>
      </c>
      <c r="N253" t="s">
        <v>612</v>
      </c>
      <c r="O253" t="s">
        <v>20</v>
      </c>
    </row>
    <row r="254" spans="1:15" x14ac:dyDescent="0.25">
      <c r="A254" t="str">
        <f t="shared" si="16"/>
        <v xml:space="preserve">  03100-1030</v>
      </c>
      <c r="B254" t="s">
        <v>570</v>
      </c>
      <c r="C254">
        <v>1812</v>
      </c>
      <c r="D254" t="str">
        <f>"RE"</f>
        <v>RE</v>
      </c>
      <c r="E254">
        <v>66282</v>
      </c>
      <c r="F254">
        <v>81907.899999999994</v>
      </c>
      <c r="G254">
        <v>0</v>
      </c>
      <c r="H254">
        <v>0</v>
      </c>
      <c r="I254" s="1">
        <v>43462</v>
      </c>
      <c r="J254">
        <v>2018</v>
      </c>
      <c r="K254" t="s">
        <v>49</v>
      </c>
      <c r="L254" t="s">
        <v>559</v>
      </c>
      <c r="M254" t="s">
        <v>963</v>
      </c>
      <c r="N254" t="s">
        <v>614</v>
      </c>
      <c r="O254" t="s">
        <v>20</v>
      </c>
    </row>
    <row r="255" spans="1:15" x14ac:dyDescent="0.25">
      <c r="A255" t="str">
        <f t="shared" si="16"/>
        <v xml:space="preserve">  03100-1030</v>
      </c>
      <c r="B255" t="s">
        <v>570</v>
      </c>
      <c r="C255">
        <v>1812</v>
      </c>
      <c r="D255" t="str">
        <f>"RE"</f>
        <v>RE</v>
      </c>
      <c r="E255">
        <v>66282</v>
      </c>
      <c r="F255">
        <v>205208.97</v>
      </c>
      <c r="G255">
        <v>0</v>
      </c>
      <c r="H255">
        <v>0</v>
      </c>
      <c r="I255" s="1">
        <v>43462</v>
      </c>
      <c r="J255">
        <v>2018</v>
      </c>
      <c r="K255" t="s">
        <v>49</v>
      </c>
      <c r="L255" t="s">
        <v>559</v>
      </c>
      <c r="M255" t="s">
        <v>963</v>
      </c>
      <c r="N255" t="s">
        <v>616</v>
      </c>
      <c r="O255" t="s">
        <v>20</v>
      </c>
    </row>
    <row r="256" spans="1:15" x14ac:dyDescent="0.25">
      <c r="A256" t="str">
        <f t="shared" si="16"/>
        <v xml:space="preserve">  03100-1030</v>
      </c>
      <c r="B256" t="s">
        <v>570</v>
      </c>
      <c r="C256">
        <v>1812</v>
      </c>
      <c r="D256" t="str">
        <f>"RE"</f>
        <v>RE</v>
      </c>
      <c r="E256">
        <v>66282</v>
      </c>
      <c r="F256">
        <v>35429.33</v>
      </c>
      <c r="G256">
        <v>0</v>
      </c>
      <c r="H256">
        <v>0</v>
      </c>
      <c r="I256" s="1">
        <v>43462</v>
      </c>
      <c r="J256">
        <v>2018</v>
      </c>
      <c r="K256" t="s">
        <v>49</v>
      </c>
      <c r="L256" t="s">
        <v>559</v>
      </c>
      <c r="M256" t="s">
        <v>963</v>
      </c>
      <c r="N256" t="s">
        <v>620</v>
      </c>
      <c r="O256" t="s">
        <v>20</v>
      </c>
    </row>
    <row r="257" spans="1:15" x14ac:dyDescent="0.25">
      <c r="A257" t="str">
        <f t="shared" si="16"/>
        <v xml:space="preserve">  03100-1030</v>
      </c>
      <c r="B257" t="s">
        <v>570</v>
      </c>
      <c r="C257">
        <v>1812</v>
      </c>
      <c r="D257" t="str">
        <f>"JE"</f>
        <v>JE</v>
      </c>
      <c r="E257">
        <v>66359</v>
      </c>
      <c r="F257">
        <v>456.91</v>
      </c>
      <c r="G257">
        <v>0</v>
      </c>
      <c r="H257">
        <v>0</v>
      </c>
      <c r="I257" s="1">
        <v>43465</v>
      </c>
      <c r="J257" t="s">
        <v>636</v>
      </c>
      <c r="K257" t="s">
        <v>49</v>
      </c>
      <c r="L257" t="s">
        <v>962</v>
      </c>
      <c r="M257" t="s">
        <v>638</v>
      </c>
      <c r="N257" t="s">
        <v>20</v>
      </c>
      <c r="O257" t="s">
        <v>20</v>
      </c>
    </row>
    <row r="258" spans="1:15" x14ac:dyDescent="0.25">
      <c r="A258" t="str">
        <f t="shared" si="16"/>
        <v xml:space="preserve">  03100-1030</v>
      </c>
      <c r="B258" t="s">
        <v>570</v>
      </c>
      <c r="C258">
        <v>1901</v>
      </c>
      <c r="D258" t="str">
        <f>"JE"</f>
        <v>JE</v>
      </c>
      <c r="E258">
        <v>66378</v>
      </c>
      <c r="F258">
        <v>0</v>
      </c>
      <c r="G258">
        <v>40</v>
      </c>
      <c r="H258">
        <v>0</v>
      </c>
      <c r="I258" s="1">
        <v>43469</v>
      </c>
      <c r="J258" t="s">
        <v>931</v>
      </c>
      <c r="K258" t="s">
        <v>49</v>
      </c>
      <c r="L258" t="s">
        <v>964</v>
      </c>
      <c r="M258" t="s">
        <v>965</v>
      </c>
      <c r="N258" t="s">
        <v>20</v>
      </c>
      <c r="O258" t="s">
        <v>20</v>
      </c>
    </row>
    <row r="259" spans="1:15" s="18" customFormat="1" x14ac:dyDescent="0.25">
      <c r="A259" t="str">
        <f t="shared" ref="A259:A322" si="17">"  03100-1030"</f>
        <v xml:space="preserve">  03100-1030</v>
      </c>
      <c r="B259" t="s">
        <v>570</v>
      </c>
      <c r="C259">
        <v>1901</v>
      </c>
      <c r="D259" t="str">
        <f>"JE"</f>
        <v>JE</v>
      </c>
      <c r="E259">
        <v>66723</v>
      </c>
      <c r="F259">
        <v>642.54999999999995</v>
      </c>
      <c r="G259">
        <v>0</v>
      </c>
      <c r="H259">
        <v>0</v>
      </c>
      <c r="I259" s="1">
        <v>43500</v>
      </c>
      <c r="J259" t="s">
        <v>636</v>
      </c>
      <c r="K259" t="s">
        <v>49</v>
      </c>
      <c r="L259" t="s">
        <v>966</v>
      </c>
      <c r="M259" t="s">
        <v>638</v>
      </c>
      <c r="N259" t="s">
        <v>20</v>
      </c>
      <c r="O259" t="s">
        <v>20</v>
      </c>
    </row>
    <row r="260" spans="1:15" x14ac:dyDescent="0.25">
      <c r="A260" t="str">
        <f t="shared" si="17"/>
        <v xml:space="preserve">  03100-1030</v>
      </c>
      <c r="B260" t="s">
        <v>570</v>
      </c>
      <c r="C260">
        <v>1902</v>
      </c>
      <c r="D260" t="str">
        <f>"JE"</f>
        <v>JE</v>
      </c>
      <c r="E260">
        <v>66733</v>
      </c>
      <c r="F260">
        <v>0</v>
      </c>
      <c r="G260">
        <v>40</v>
      </c>
      <c r="H260">
        <v>0</v>
      </c>
      <c r="I260" s="1">
        <v>43500</v>
      </c>
      <c r="J260" t="s">
        <v>48</v>
      </c>
      <c r="K260" t="s">
        <v>49</v>
      </c>
      <c r="L260" t="s">
        <v>973</v>
      </c>
      <c r="M260" t="s">
        <v>933</v>
      </c>
      <c r="N260" t="s">
        <v>20</v>
      </c>
      <c r="O260" t="s">
        <v>20</v>
      </c>
    </row>
    <row r="261" spans="1:15" x14ac:dyDescent="0.25">
      <c r="A261" t="str">
        <f t="shared" si="17"/>
        <v xml:space="preserve">  03100-1030</v>
      </c>
      <c r="B261" t="s">
        <v>570</v>
      </c>
      <c r="C261">
        <v>1902</v>
      </c>
      <c r="D261" t="str">
        <f>"CD"</f>
        <v>CD</v>
      </c>
      <c r="E261">
        <v>66863</v>
      </c>
      <c r="F261">
        <v>0</v>
      </c>
      <c r="G261">
        <v>6135</v>
      </c>
      <c r="H261">
        <v>0</v>
      </c>
      <c r="I261" s="1">
        <v>43510</v>
      </c>
      <c r="J261">
        <v>1251</v>
      </c>
      <c r="K261">
        <v>366</v>
      </c>
      <c r="L261" t="s">
        <v>625</v>
      </c>
      <c r="M261" t="s">
        <v>967</v>
      </c>
      <c r="N261" t="s">
        <v>20</v>
      </c>
      <c r="O261" t="s">
        <v>20</v>
      </c>
    </row>
    <row r="262" spans="1:15" x14ac:dyDescent="0.25">
      <c r="A262" t="str">
        <f t="shared" si="17"/>
        <v xml:space="preserve">  03100-1030</v>
      </c>
      <c r="B262" t="s">
        <v>570</v>
      </c>
      <c r="C262">
        <v>1902</v>
      </c>
      <c r="D262" t="str">
        <f>"CD"</f>
        <v>CD</v>
      </c>
      <c r="E262">
        <v>66863</v>
      </c>
      <c r="F262">
        <v>0</v>
      </c>
      <c r="G262">
        <v>8255.84</v>
      </c>
      <c r="H262">
        <v>0</v>
      </c>
      <c r="I262" s="1">
        <v>43510</v>
      </c>
      <c r="J262">
        <v>1252</v>
      </c>
      <c r="K262">
        <v>3407</v>
      </c>
      <c r="L262" t="s">
        <v>968</v>
      </c>
      <c r="M262" t="s">
        <v>969</v>
      </c>
      <c r="N262" t="s">
        <v>20</v>
      </c>
      <c r="O262" t="s">
        <v>20</v>
      </c>
    </row>
    <row r="263" spans="1:15" x14ac:dyDescent="0.25">
      <c r="A263" t="str">
        <f t="shared" si="17"/>
        <v xml:space="preserve">  03100-1030</v>
      </c>
      <c r="B263" t="s">
        <v>570</v>
      </c>
      <c r="C263">
        <v>1902</v>
      </c>
      <c r="D263" t="str">
        <f>"CD"</f>
        <v>CD</v>
      </c>
      <c r="E263">
        <v>66997</v>
      </c>
      <c r="F263">
        <v>0</v>
      </c>
      <c r="G263">
        <v>3054.95</v>
      </c>
      <c r="H263">
        <v>0</v>
      </c>
      <c r="I263" s="1">
        <v>43521</v>
      </c>
      <c r="J263">
        <v>1254</v>
      </c>
      <c r="K263">
        <v>4011</v>
      </c>
      <c r="L263" t="s">
        <v>858</v>
      </c>
      <c r="M263" t="s">
        <v>970</v>
      </c>
      <c r="N263" t="s">
        <v>20</v>
      </c>
      <c r="O263" t="s">
        <v>20</v>
      </c>
    </row>
    <row r="264" spans="1:15" x14ac:dyDescent="0.25">
      <c r="A264" t="str">
        <f t="shared" si="17"/>
        <v xml:space="preserve">  03100-1030</v>
      </c>
      <c r="B264" t="s">
        <v>570</v>
      </c>
      <c r="C264">
        <v>1902</v>
      </c>
      <c r="D264" t="str">
        <f>"CD"</f>
        <v>CD</v>
      </c>
      <c r="E264">
        <v>67077</v>
      </c>
      <c r="F264">
        <v>0</v>
      </c>
      <c r="G264">
        <v>5824.99</v>
      </c>
      <c r="H264">
        <v>0</v>
      </c>
      <c r="I264" s="1">
        <v>43524</v>
      </c>
      <c r="J264">
        <v>1255</v>
      </c>
      <c r="K264">
        <v>4109</v>
      </c>
      <c r="L264" t="s">
        <v>971</v>
      </c>
      <c r="M264" t="s">
        <v>972</v>
      </c>
      <c r="N264" t="s">
        <v>20</v>
      </c>
      <c r="O264" t="s">
        <v>20</v>
      </c>
    </row>
    <row r="265" spans="1:15" s="18" customFormat="1" x14ac:dyDescent="0.25">
      <c r="A265" t="str">
        <f t="shared" si="17"/>
        <v xml:space="preserve">  03100-1030</v>
      </c>
      <c r="B265" t="s">
        <v>570</v>
      </c>
      <c r="C265">
        <v>1902</v>
      </c>
      <c r="D265" t="str">
        <f>"JE"</f>
        <v>JE</v>
      </c>
      <c r="E265">
        <v>67113</v>
      </c>
      <c r="F265">
        <v>575.07000000000005</v>
      </c>
      <c r="G265">
        <v>0</v>
      </c>
      <c r="H265">
        <v>0</v>
      </c>
      <c r="I265" s="1">
        <v>43528</v>
      </c>
      <c r="J265" t="s">
        <v>636</v>
      </c>
      <c r="K265" t="s">
        <v>49</v>
      </c>
      <c r="L265" t="s">
        <v>974</v>
      </c>
      <c r="M265" t="s">
        <v>638</v>
      </c>
      <c r="N265" t="s">
        <v>20</v>
      </c>
      <c r="O265" t="s">
        <v>20</v>
      </c>
    </row>
    <row r="266" spans="1:15" x14ac:dyDescent="0.25">
      <c r="A266" t="str">
        <f t="shared" si="17"/>
        <v xml:space="preserve">  03100-1030</v>
      </c>
      <c r="B266" t="s">
        <v>570</v>
      </c>
      <c r="C266">
        <v>1903</v>
      </c>
      <c r="D266" t="str">
        <f>"JE"</f>
        <v>JE</v>
      </c>
      <c r="E266">
        <v>67142</v>
      </c>
      <c r="F266">
        <v>0</v>
      </c>
      <c r="G266">
        <v>40</v>
      </c>
      <c r="H266">
        <v>0</v>
      </c>
      <c r="I266" s="1">
        <v>43528</v>
      </c>
      <c r="J266" t="s">
        <v>931</v>
      </c>
      <c r="K266" t="s">
        <v>49</v>
      </c>
      <c r="L266" t="s">
        <v>984</v>
      </c>
      <c r="M266" t="s">
        <v>933</v>
      </c>
      <c r="N266" t="s">
        <v>20</v>
      </c>
      <c r="O266" t="s">
        <v>20</v>
      </c>
    </row>
    <row r="267" spans="1:15" x14ac:dyDescent="0.25">
      <c r="A267" t="str">
        <f t="shared" si="17"/>
        <v xml:space="preserve">  03100-1030</v>
      </c>
      <c r="B267" t="s">
        <v>570</v>
      </c>
      <c r="C267">
        <v>1903</v>
      </c>
      <c r="D267" t="str">
        <f>"JE"</f>
        <v>JE</v>
      </c>
      <c r="E267">
        <v>67153</v>
      </c>
      <c r="F267">
        <v>0</v>
      </c>
      <c r="G267">
        <v>1559.94</v>
      </c>
      <c r="H267">
        <v>0</v>
      </c>
      <c r="I267" s="1">
        <v>43528</v>
      </c>
      <c r="J267" t="s">
        <v>48</v>
      </c>
      <c r="K267" t="s">
        <v>49</v>
      </c>
      <c r="L267" t="s">
        <v>712</v>
      </c>
      <c r="M267" t="s">
        <v>896</v>
      </c>
      <c r="N267" t="s">
        <v>20</v>
      </c>
      <c r="O267" t="s">
        <v>20</v>
      </c>
    </row>
    <row r="268" spans="1:15" x14ac:dyDescent="0.25">
      <c r="A268" t="str">
        <f t="shared" si="17"/>
        <v xml:space="preserve">  03100-1030</v>
      </c>
      <c r="B268" t="s">
        <v>570</v>
      </c>
      <c r="C268">
        <v>1903</v>
      </c>
      <c r="D268" t="str">
        <f>"CD"</f>
        <v>CD</v>
      </c>
      <c r="E268">
        <v>67333</v>
      </c>
      <c r="F268">
        <v>0</v>
      </c>
      <c r="G268">
        <v>1471.94</v>
      </c>
      <c r="H268">
        <v>0</v>
      </c>
      <c r="I268" s="1">
        <v>43538</v>
      </c>
      <c r="J268">
        <v>1257</v>
      </c>
      <c r="K268">
        <v>594</v>
      </c>
      <c r="L268" t="s">
        <v>975</v>
      </c>
      <c r="M268" t="s">
        <v>976</v>
      </c>
      <c r="N268" t="s">
        <v>20</v>
      </c>
      <c r="O268" t="s">
        <v>20</v>
      </c>
    </row>
    <row r="269" spans="1:15" x14ac:dyDescent="0.25">
      <c r="A269" t="str">
        <f t="shared" si="17"/>
        <v xml:space="preserve">  03100-1030</v>
      </c>
      <c r="B269" t="s">
        <v>570</v>
      </c>
      <c r="C269">
        <v>1903</v>
      </c>
      <c r="D269" t="str">
        <f>"CD"</f>
        <v>CD</v>
      </c>
      <c r="E269">
        <v>67463</v>
      </c>
      <c r="F269">
        <v>0</v>
      </c>
      <c r="G269">
        <v>3843</v>
      </c>
      <c r="H269">
        <v>0</v>
      </c>
      <c r="I269" s="1">
        <v>43549</v>
      </c>
      <c r="J269">
        <v>1258</v>
      </c>
      <c r="K269">
        <v>1777</v>
      </c>
      <c r="L269" t="s">
        <v>977</v>
      </c>
      <c r="M269" t="s">
        <v>978</v>
      </c>
      <c r="N269" t="s">
        <v>979</v>
      </c>
      <c r="O269" t="s">
        <v>20</v>
      </c>
    </row>
    <row r="270" spans="1:15" x14ac:dyDescent="0.25">
      <c r="A270" t="str">
        <f t="shared" si="17"/>
        <v xml:space="preserve">  03100-1030</v>
      </c>
      <c r="B270" t="s">
        <v>570</v>
      </c>
      <c r="C270">
        <v>1903</v>
      </c>
      <c r="D270" t="str">
        <f>"CD"</f>
        <v>CD</v>
      </c>
      <c r="E270">
        <v>67463</v>
      </c>
      <c r="F270">
        <v>0</v>
      </c>
      <c r="G270">
        <v>4801.08</v>
      </c>
      <c r="H270">
        <v>0</v>
      </c>
      <c r="I270" s="1">
        <v>43549</v>
      </c>
      <c r="J270">
        <v>1259</v>
      </c>
      <c r="K270">
        <v>4011</v>
      </c>
      <c r="L270" t="s">
        <v>858</v>
      </c>
      <c r="M270" t="s">
        <v>980</v>
      </c>
      <c r="N270" t="s">
        <v>20</v>
      </c>
      <c r="O270" t="s">
        <v>20</v>
      </c>
    </row>
    <row r="271" spans="1:15" x14ac:dyDescent="0.25">
      <c r="A271" t="str">
        <f t="shared" si="17"/>
        <v xml:space="preserve">  03100-1030</v>
      </c>
      <c r="B271" t="s">
        <v>570</v>
      </c>
      <c r="C271">
        <v>1903</v>
      </c>
      <c r="D271" t="str">
        <f>"CD"</f>
        <v>CD</v>
      </c>
      <c r="E271">
        <v>67505</v>
      </c>
      <c r="F271">
        <v>0</v>
      </c>
      <c r="G271">
        <v>379.9</v>
      </c>
      <c r="H271">
        <v>0</v>
      </c>
      <c r="I271" s="1">
        <v>43551</v>
      </c>
      <c r="J271">
        <v>1260</v>
      </c>
      <c r="K271">
        <v>293</v>
      </c>
      <c r="L271" t="s">
        <v>981</v>
      </c>
      <c r="M271" t="s">
        <v>982</v>
      </c>
      <c r="N271" t="s">
        <v>983</v>
      </c>
      <c r="O271" t="s">
        <v>20</v>
      </c>
    </row>
    <row r="272" spans="1:15" x14ac:dyDescent="0.25">
      <c r="A272" t="str">
        <f t="shared" si="17"/>
        <v xml:space="preserve">  03100-1030</v>
      </c>
      <c r="B272" t="s">
        <v>570</v>
      </c>
      <c r="C272">
        <v>1903</v>
      </c>
      <c r="D272" t="str">
        <f>"JE"</f>
        <v>JE</v>
      </c>
      <c r="E272">
        <v>67619</v>
      </c>
      <c r="F272">
        <v>731.24</v>
      </c>
      <c r="G272">
        <v>0</v>
      </c>
      <c r="H272">
        <v>0</v>
      </c>
      <c r="I272" s="1">
        <v>43555</v>
      </c>
      <c r="J272" t="s">
        <v>636</v>
      </c>
      <c r="K272" t="s">
        <v>49</v>
      </c>
      <c r="L272" t="s">
        <v>985</v>
      </c>
      <c r="M272" t="s">
        <v>638</v>
      </c>
      <c r="N272" t="s">
        <v>20</v>
      </c>
      <c r="O272" t="s">
        <v>20</v>
      </c>
    </row>
    <row r="273" spans="1:15" x14ac:dyDescent="0.25">
      <c r="A273" t="str">
        <f t="shared" si="17"/>
        <v xml:space="preserve">  03100-1030</v>
      </c>
      <c r="B273" t="s">
        <v>570</v>
      </c>
      <c r="C273">
        <v>1904</v>
      </c>
      <c r="D273" t="str">
        <f>"JE"</f>
        <v>JE</v>
      </c>
      <c r="E273">
        <v>67630</v>
      </c>
      <c r="F273">
        <v>0</v>
      </c>
      <c r="G273">
        <v>40</v>
      </c>
      <c r="H273">
        <v>0</v>
      </c>
      <c r="I273" s="1">
        <v>43558</v>
      </c>
      <c r="J273" t="s">
        <v>48</v>
      </c>
      <c r="K273" t="s">
        <v>49</v>
      </c>
      <c r="L273" t="s">
        <v>995</v>
      </c>
      <c r="M273" t="s">
        <v>933</v>
      </c>
      <c r="N273" t="s">
        <v>20</v>
      </c>
      <c r="O273" t="s">
        <v>20</v>
      </c>
    </row>
    <row r="274" spans="1:15" x14ac:dyDescent="0.25">
      <c r="A274" t="str">
        <f t="shared" si="17"/>
        <v xml:space="preserve">  03100-1030</v>
      </c>
      <c r="B274" t="s">
        <v>570</v>
      </c>
      <c r="C274">
        <v>1904</v>
      </c>
      <c r="D274" t="str">
        <f t="shared" ref="D274:D279" si="18">"CD"</f>
        <v>CD</v>
      </c>
      <c r="E274">
        <v>67812</v>
      </c>
      <c r="F274">
        <v>0</v>
      </c>
      <c r="G274">
        <v>601.74</v>
      </c>
      <c r="H274">
        <v>0</v>
      </c>
      <c r="I274" s="1">
        <v>43570</v>
      </c>
      <c r="J274">
        <v>1261</v>
      </c>
      <c r="K274">
        <v>293</v>
      </c>
      <c r="L274" t="s">
        <v>981</v>
      </c>
      <c r="M274" t="s">
        <v>986</v>
      </c>
      <c r="N274" t="s">
        <v>20</v>
      </c>
      <c r="O274" t="s">
        <v>20</v>
      </c>
    </row>
    <row r="275" spans="1:15" x14ac:dyDescent="0.25">
      <c r="A275" t="str">
        <f t="shared" si="17"/>
        <v xml:space="preserve">  03100-1030</v>
      </c>
      <c r="B275" t="s">
        <v>570</v>
      </c>
      <c r="C275">
        <v>1904</v>
      </c>
      <c r="D275" t="str">
        <f t="shared" si="18"/>
        <v>CD</v>
      </c>
      <c r="E275">
        <v>67838</v>
      </c>
      <c r="F275">
        <v>0</v>
      </c>
      <c r="G275">
        <v>68.400000000000006</v>
      </c>
      <c r="H275">
        <v>0</v>
      </c>
      <c r="I275" s="1">
        <v>43572</v>
      </c>
      <c r="J275">
        <v>1262</v>
      </c>
      <c r="K275">
        <v>473</v>
      </c>
      <c r="L275" t="s">
        <v>703</v>
      </c>
      <c r="M275" t="s">
        <v>987</v>
      </c>
      <c r="N275" t="s">
        <v>20</v>
      </c>
      <c r="O275" t="s">
        <v>20</v>
      </c>
    </row>
    <row r="276" spans="1:15" x14ac:dyDescent="0.25">
      <c r="A276" t="str">
        <f t="shared" si="17"/>
        <v xml:space="preserve">  03100-1030</v>
      </c>
      <c r="B276" t="s">
        <v>570</v>
      </c>
      <c r="C276">
        <v>1904</v>
      </c>
      <c r="D276" t="str">
        <f t="shared" si="18"/>
        <v>CD</v>
      </c>
      <c r="E276">
        <v>67838</v>
      </c>
      <c r="F276">
        <v>0</v>
      </c>
      <c r="G276">
        <v>91883.199999999997</v>
      </c>
      <c r="H276">
        <v>0</v>
      </c>
      <c r="I276" s="1">
        <v>43572</v>
      </c>
      <c r="J276">
        <v>1263</v>
      </c>
      <c r="K276">
        <v>3964</v>
      </c>
      <c r="L276" t="s">
        <v>988</v>
      </c>
      <c r="M276" t="s">
        <v>989</v>
      </c>
      <c r="N276" t="s">
        <v>20</v>
      </c>
      <c r="O276" t="s">
        <v>20</v>
      </c>
    </row>
    <row r="277" spans="1:15" x14ac:dyDescent="0.25">
      <c r="A277" t="str">
        <f t="shared" si="17"/>
        <v xml:space="preserve">  03100-1030</v>
      </c>
      <c r="B277" t="s">
        <v>570</v>
      </c>
      <c r="C277">
        <v>1904</v>
      </c>
      <c r="D277" t="str">
        <f t="shared" si="18"/>
        <v>CD</v>
      </c>
      <c r="E277">
        <v>67838</v>
      </c>
      <c r="F277">
        <v>0</v>
      </c>
      <c r="G277">
        <v>2178.1999999999998</v>
      </c>
      <c r="H277">
        <v>0</v>
      </c>
      <c r="I277" s="1">
        <v>43572</v>
      </c>
      <c r="J277">
        <v>1264</v>
      </c>
      <c r="K277">
        <v>4011</v>
      </c>
      <c r="L277" t="s">
        <v>858</v>
      </c>
      <c r="M277" t="s">
        <v>990</v>
      </c>
      <c r="N277" t="s">
        <v>928</v>
      </c>
      <c r="O277" t="s">
        <v>20</v>
      </c>
    </row>
    <row r="278" spans="1:15" x14ac:dyDescent="0.25">
      <c r="A278" t="str">
        <f t="shared" si="17"/>
        <v xml:space="preserve">  03100-1030</v>
      </c>
      <c r="B278" t="s">
        <v>570</v>
      </c>
      <c r="C278">
        <v>1904</v>
      </c>
      <c r="D278" t="str">
        <f t="shared" si="18"/>
        <v>CD</v>
      </c>
      <c r="E278">
        <v>67966</v>
      </c>
      <c r="F278">
        <v>0</v>
      </c>
      <c r="G278">
        <v>13000</v>
      </c>
      <c r="H278">
        <v>0</v>
      </c>
      <c r="I278" s="1">
        <v>43581</v>
      </c>
      <c r="J278">
        <v>1265</v>
      </c>
      <c r="K278">
        <v>2074</v>
      </c>
      <c r="L278" t="s">
        <v>991</v>
      </c>
      <c r="M278" t="s">
        <v>992</v>
      </c>
      <c r="N278" t="s">
        <v>20</v>
      </c>
      <c r="O278" t="s">
        <v>20</v>
      </c>
    </row>
    <row r="279" spans="1:15" x14ac:dyDescent="0.25">
      <c r="A279" t="str">
        <f t="shared" si="17"/>
        <v xml:space="preserve">  03100-1030</v>
      </c>
      <c r="B279" t="s">
        <v>570</v>
      </c>
      <c r="C279">
        <v>1904</v>
      </c>
      <c r="D279" t="str">
        <f t="shared" si="18"/>
        <v>CD</v>
      </c>
      <c r="E279">
        <v>67966</v>
      </c>
      <c r="F279">
        <v>0</v>
      </c>
      <c r="G279">
        <v>4909.5</v>
      </c>
      <c r="H279">
        <v>0</v>
      </c>
      <c r="I279" s="1">
        <v>43581</v>
      </c>
      <c r="J279">
        <v>1266</v>
      </c>
      <c r="K279">
        <v>765</v>
      </c>
      <c r="L279" t="s">
        <v>233</v>
      </c>
      <c r="M279" t="s">
        <v>993</v>
      </c>
      <c r="N279" t="s">
        <v>994</v>
      </c>
      <c r="O279" t="s">
        <v>20</v>
      </c>
    </row>
    <row r="280" spans="1:15" s="18" customFormat="1" x14ac:dyDescent="0.25">
      <c r="A280" t="str">
        <f t="shared" si="17"/>
        <v xml:space="preserve">  03100-1030</v>
      </c>
      <c r="B280" t="s">
        <v>570</v>
      </c>
      <c r="C280">
        <v>1904</v>
      </c>
      <c r="D280" t="str">
        <f>"JE"</f>
        <v>JE</v>
      </c>
      <c r="E280">
        <v>68109</v>
      </c>
      <c r="F280">
        <v>695.83</v>
      </c>
      <c r="G280">
        <v>0</v>
      </c>
      <c r="H280">
        <v>0</v>
      </c>
      <c r="I280" s="1">
        <v>43585</v>
      </c>
      <c r="J280" t="s">
        <v>636</v>
      </c>
      <c r="K280" t="s">
        <v>49</v>
      </c>
      <c r="L280" t="s">
        <v>996</v>
      </c>
      <c r="M280" t="s">
        <v>638</v>
      </c>
      <c r="N280" t="s">
        <v>20</v>
      </c>
      <c r="O280" t="s">
        <v>20</v>
      </c>
    </row>
    <row r="281" spans="1:15" x14ac:dyDescent="0.25">
      <c r="A281" t="str">
        <f t="shared" si="17"/>
        <v xml:space="preserve">  03100-1030</v>
      </c>
      <c r="B281" t="s">
        <v>570</v>
      </c>
      <c r="C281">
        <v>1905</v>
      </c>
      <c r="D281" t="str">
        <f>"CD"</f>
        <v>CD</v>
      </c>
      <c r="E281">
        <v>68093</v>
      </c>
      <c r="F281">
        <v>0</v>
      </c>
      <c r="G281">
        <v>33471.75</v>
      </c>
      <c r="H281">
        <v>0</v>
      </c>
      <c r="I281" s="1">
        <v>43587</v>
      </c>
      <c r="J281">
        <v>1267</v>
      </c>
      <c r="K281">
        <v>1052</v>
      </c>
      <c r="L281" t="s">
        <v>639</v>
      </c>
      <c r="M281" t="s">
        <v>997</v>
      </c>
      <c r="N281" t="s">
        <v>20</v>
      </c>
      <c r="O281" t="s">
        <v>20</v>
      </c>
    </row>
    <row r="282" spans="1:15" x14ac:dyDescent="0.25">
      <c r="A282" t="str">
        <f t="shared" si="17"/>
        <v xml:space="preserve">  03100-1030</v>
      </c>
      <c r="B282" t="s">
        <v>570</v>
      </c>
      <c r="C282">
        <v>1905</v>
      </c>
      <c r="D282" t="str">
        <f>"CD"</f>
        <v>CD</v>
      </c>
      <c r="E282">
        <v>68093</v>
      </c>
      <c r="F282">
        <v>0</v>
      </c>
      <c r="G282">
        <v>37969.15</v>
      </c>
      <c r="H282">
        <v>0</v>
      </c>
      <c r="I282" s="1">
        <v>43587</v>
      </c>
      <c r="J282">
        <v>1268</v>
      </c>
      <c r="K282">
        <v>4140</v>
      </c>
      <c r="L282" t="s">
        <v>998</v>
      </c>
      <c r="M282" t="s">
        <v>999</v>
      </c>
      <c r="N282" t="s">
        <v>20</v>
      </c>
      <c r="O282" t="s">
        <v>20</v>
      </c>
    </row>
    <row r="283" spans="1:15" x14ac:dyDescent="0.25">
      <c r="A283" t="str">
        <f t="shared" si="17"/>
        <v xml:space="preserve">  03100-1030</v>
      </c>
      <c r="B283" t="s">
        <v>570</v>
      </c>
      <c r="C283">
        <v>1905</v>
      </c>
      <c r="D283" t="str">
        <f>"JE"</f>
        <v>JE</v>
      </c>
      <c r="E283">
        <v>68121</v>
      </c>
      <c r="F283">
        <v>0</v>
      </c>
      <c r="G283">
        <v>40</v>
      </c>
      <c r="H283">
        <v>0</v>
      </c>
      <c r="I283" s="1">
        <v>43588</v>
      </c>
      <c r="J283" t="s">
        <v>48</v>
      </c>
      <c r="K283" t="s">
        <v>49</v>
      </c>
      <c r="L283" t="s">
        <v>1009</v>
      </c>
      <c r="M283" t="s">
        <v>933</v>
      </c>
      <c r="N283" t="s">
        <v>20</v>
      </c>
      <c r="O283" t="s">
        <v>20</v>
      </c>
    </row>
    <row r="284" spans="1:15" x14ac:dyDescent="0.25">
      <c r="A284" t="str">
        <f t="shared" si="17"/>
        <v xml:space="preserve">  03100-1030</v>
      </c>
      <c r="B284" t="s">
        <v>570</v>
      </c>
      <c r="C284">
        <v>1905</v>
      </c>
      <c r="D284" t="str">
        <f>"CD"</f>
        <v>CD</v>
      </c>
      <c r="E284">
        <v>68267</v>
      </c>
      <c r="F284">
        <v>0</v>
      </c>
      <c r="G284">
        <v>16119.4</v>
      </c>
      <c r="H284">
        <v>0</v>
      </c>
      <c r="I284" s="1">
        <v>43598</v>
      </c>
      <c r="J284">
        <v>1269</v>
      </c>
      <c r="K284">
        <v>320</v>
      </c>
      <c r="L284" t="s">
        <v>660</v>
      </c>
      <c r="M284" t="s">
        <v>1000</v>
      </c>
      <c r="N284" t="s">
        <v>1001</v>
      </c>
      <c r="O284" t="s">
        <v>20</v>
      </c>
    </row>
    <row r="285" spans="1:15" s="18" customFormat="1" x14ac:dyDescent="0.25">
      <c r="A285" t="str">
        <f t="shared" si="17"/>
        <v xml:space="preserve">  03100-1030</v>
      </c>
      <c r="B285" t="s">
        <v>570</v>
      </c>
      <c r="C285">
        <v>1905</v>
      </c>
      <c r="D285" t="str">
        <f>"CD"</f>
        <v>CD</v>
      </c>
      <c r="E285">
        <v>68267</v>
      </c>
      <c r="F285">
        <v>0</v>
      </c>
      <c r="G285">
        <v>106200</v>
      </c>
      <c r="H285">
        <v>0</v>
      </c>
      <c r="I285" s="1">
        <v>43598</v>
      </c>
      <c r="J285">
        <v>1270</v>
      </c>
      <c r="K285">
        <v>3964</v>
      </c>
      <c r="L285" t="s">
        <v>988</v>
      </c>
      <c r="M285" t="s">
        <v>1002</v>
      </c>
      <c r="N285" t="s">
        <v>20</v>
      </c>
      <c r="O285" t="s">
        <v>20</v>
      </c>
    </row>
    <row r="286" spans="1:15" x14ac:dyDescent="0.25">
      <c r="A286" t="str">
        <f t="shared" si="17"/>
        <v xml:space="preserve">  03100-1030</v>
      </c>
      <c r="B286" t="s">
        <v>570</v>
      </c>
      <c r="C286">
        <v>1905</v>
      </c>
      <c r="D286" t="str">
        <f>"CD"</f>
        <v>CD</v>
      </c>
      <c r="E286">
        <v>68360</v>
      </c>
      <c r="F286">
        <v>0</v>
      </c>
      <c r="G286">
        <v>1700</v>
      </c>
      <c r="H286">
        <v>0</v>
      </c>
      <c r="I286" s="1">
        <v>43607</v>
      </c>
      <c r="J286">
        <v>1271</v>
      </c>
      <c r="K286">
        <v>569</v>
      </c>
      <c r="L286" t="s">
        <v>1003</v>
      </c>
      <c r="M286" t="s">
        <v>1004</v>
      </c>
      <c r="N286" t="s">
        <v>1005</v>
      </c>
      <c r="O286" t="s">
        <v>20</v>
      </c>
    </row>
    <row r="287" spans="1:15" x14ac:dyDescent="0.25">
      <c r="A287" t="str">
        <f t="shared" si="17"/>
        <v xml:space="preserve">  03100-1030</v>
      </c>
      <c r="B287" t="s">
        <v>570</v>
      </c>
      <c r="C287">
        <v>1905</v>
      </c>
      <c r="D287" t="str">
        <f>"CD"</f>
        <v>CD</v>
      </c>
      <c r="E287">
        <v>68391</v>
      </c>
      <c r="F287">
        <v>0</v>
      </c>
      <c r="G287">
        <v>58125.06</v>
      </c>
      <c r="H287">
        <v>0</v>
      </c>
      <c r="I287" s="1">
        <v>43608</v>
      </c>
      <c r="J287">
        <v>1273</v>
      </c>
      <c r="K287">
        <v>1941</v>
      </c>
      <c r="L287" t="s">
        <v>671</v>
      </c>
      <c r="M287" t="s">
        <v>1006</v>
      </c>
      <c r="N287" t="s">
        <v>20</v>
      </c>
      <c r="O287" t="s">
        <v>20</v>
      </c>
    </row>
    <row r="288" spans="1:15" s="18" customFormat="1" x14ac:dyDescent="0.25">
      <c r="A288" t="str">
        <f t="shared" si="17"/>
        <v xml:space="preserve">  03100-1030</v>
      </c>
      <c r="B288" t="s">
        <v>570</v>
      </c>
      <c r="C288">
        <v>1905</v>
      </c>
      <c r="D288" t="str">
        <f>"JE"</f>
        <v>JE</v>
      </c>
      <c r="E288">
        <v>68496</v>
      </c>
      <c r="F288">
        <v>350</v>
      </c>
      <c r="G288">
        <v>0</v>
      </c>
      <c r="H288">
        <v>0</v>
      </c>
      <c r="I288" s="1">
        <v>43614</v>
      </c>
      <c r="J288" t="s">
        <v>1010</v>
      </c>
      <c r="K288" t="s">
        <v>49</v>
      </c>
      <c r="L288" t="s">
        <v>1011</v>
      </c>
      <c r="M288" t="s">
        <v>1012</v>
      </c>
      <c r="N288" t="s">
        <v>20</v>
      </c>
      <c r="O288" t="s">
        <v>20</v>
      </c>
    </row>
    <row r="289" spans="1:15" x14ac:dyDescent="0.25">
      <c r="A289" t="str">
        <f t="shared" si="17"/>
        <v xml:space="preserve">  03100-1030</v>
      </c>
      <c r="B289" t="s">
        <v>570</v>
      </c>
      <c r="C289">
        <v>1905</v>
      </c>
      <c r="D289" t="str">
        <f>"CD"</f>
        <v>CD</v>
      </c>
      <c r="E289">
        <v>68528</v>
      </c>
      <c r="F289">
        <v>0</v>
      </c>
      <c r="G289">
        <v>2104.9</v>
      </c>
      <c r="H289">
        <v>0</v>
      </c>
      <c r="I289" s="1">
        <v>43616</v>
      </c>
      <c r="J289">
        <v>1274</v>
      </c>
      <c r="K289">
        <v>1777</v>
      </c>
      <c r="L289" t="s">
        <v>977</v>
      </c>
      <c r="M289" t="s">
        <v>1007</v>
      </c>
      <c r="N289" t="s">
        <v>20</v>
      </c>
      <c r="O289" t="s">
        <v>20</v>
      </c>
    </row>
    <row r="290" spans="1:15" x14ac:dyDescent="0.25">
      <c r="A290" t="str">
        <f t="shared" si="17"/>
        <v xml:space="preserve">  03100-1030</v>
      </c>
      <c r="B290" t="s">
        <v>570</v>
      </c>
      <c r="C290">
        <v>1905</v>
      </c>
      <c r="D290" t="str">
        <f>"CD"</f>
        <v>CD</v>
      </c>
      <c r="E290">
        <v>68528</v>
      </c>
      <c r="F290">
        <v>0</v>
      </c>
      <c r="G290">
        <v>1123.8399999999999</v>
      </c>
      <c r="H290">
        <v>0</v>
      </c>
      <c r="I290" s="1">
        <v>43616</v>
      </c>
      <c r="J290">
        <v>1275</v>
      </c>
      <c r="K290">
        <v>4011</v>
      </c>
      <c r="L290" t="s">
        <v>858</v>
      </c>
      <c r="M290" t="s">
        <v>1008</v>
      </c>
      <c r="N290" t="s">
        <v>20</v>
      </c>
      <c r="O290" t="s">
        <v>20</v>
      </c>
    </row>
    <row r="291" spans="1:15" x14ac:dyDescent="0.25">
      <c r="A291" t="str">
        <f t="shared" si="17"/>
        <v xml:space="preserve">  03100-1030</v>
      </c>
      <c r="B291" t="s">
        <v>570</v>
      </c>
      <c r="C291">
        <v>1905</v>
      </c>
      <c r="D291" t="str">
        <f>"JE"</f>
        <v>JE</v>
      </c>
      <c r="E291">
        <v>68614</v>
      </c>
      <c r="F291">
        <v>598.44000000000005</v>
      </c>
      <c r="G291">
        <v>0</v>
      </c>
      <c r="H291">
        <v>0</v>
      </c>
      <c r="I291" s="1">
        <v>43620</v>
      </c>
      <c r="J291" t="s">
        <v>636</v>
      </c>
      <c r="K291" t="s">
        <v>49</v>
      </c>
      <c r="L291" t="s">
        <v>1013</v>
      </c>
      <c r="M291" t="s">
        <v>935</v>
      </c>
      <c r="N291" t="s">
        <v>20</v>
      </c>
      <c r="O291" t="s">
        <v>20</v>
      </c>
    </row>
    <row r="292" spans="1:15" x14ac:dyDescent="0.25">
      <c r="A292" t="str">
        <f t="shared" si="17"/>
        <v xml:space="preserve">  03100-1030</v>
      </c>
      <c r="B292" t="s">
        <v>570</v>
      </c>
      <c r="C292">
        <v>1906</v>
      </c>
      <c r="D292" t="str">
        <f>"JE"</f>
        <v>JE</v>
      </c>
      <c r="E292">
        <v>68628</v>
      </c>
      <c r="F292">
        <v>0</v>
      </c>
      <c r="G292">
        <v>40</v>
      </c>
      <c r="H292">
        <v>0</v>
      </c>
      <c r="I292" s="1">
        <v>43620</v>
      </c>
      <c r="J292" t="s">
        <v>48</v>
      </c>
      <c r="K292" t="s">
        <v>49</v>
      </c>
      <c r="L292" t="s">
        <v>1021</v>
      </c>
      <c r="M292" t="s">
        <v>933</v>
      </c>
      <c r="N292" t="s">
        <v>20</v>
      </c>
      <c r="O292" t="s">
        <v>20</v>
      </c>
    </row>
    <row r="293" spans="1:15" x14ac:dyDescent="0.25">
      <c r="A293" t="str">
        <f t="shared" si="17"/>
        <v xml:space="preserve">  03100-1030</v>
      </c>
      <c r="B293" t="s">
        <v>570</v>
      </c>
      <c r="C293">
        <v>1906</v>
      </c>
      <c r="D293" t="str">
        <f t="shared" ref="D293:D299" si="19">"CD"</f>
        <v>CD</v>
      </c>
      <c r="E293">
        <v>68798</v>
      </c>
      <c r="F293">
        <v>0</v>
      </c>
      <c r="G293">
        <v>156200</v>
      </c>
      <c r="H293">
        <v>0</v>
      </c>
      <c r="I293" s="1">
        <v>43630</v>
      </c>
      <c r="J293">
        <v>1277</v>
      </c>
      <c r="K293">
        <v>3964</v>
      </c>
      <c r="L293" t="s">
        <v>988</v>
      </c>
      <c r="M293" t="s">
        <v>1014</v>
      </c>
      <c r="N293" t="s">
        <v>20</v>
      </c>
      <c r="O293" t="s">
        <v>20</v>
      </c>
    </row>
    <row r="294" spans="1:15" x14ac:dyDescent="0.25">
      <c r="A294" t="str">
        <f t="shared" si="17"/>
        <v xml:space="preserve">  03100-1030</v>
      </c>
      <c r="B294" t="s">
        <v>570</v>
      </c>
      <c r="C294">
        <v>1906</v>
      </c>
      <c r="D294" t="str">
        <f t="shared" si="19"/>
        <v>CD</v>
      </c>
      <c r="E294">
        <v>68798</v>
      </c>
      <c r="F294">
        <v>0</v>
      </c>
      <c r="G294">
        <v>4458.3500000000004</v>
      </c>
      <c r="H294">
        <v>0</v>
      </c>
      <c r="I294" s="1">
        <v>43630</v>
      </c>
      <c r="J294">
        <v>1278</v>
      </c>
      <c r="K294">
        <v>765</v>
      </c>
      <c r="L294" t="s">
        <v>233</v>
      </c>
      <c r="M294" t="s">
        <v>1015</v>
      </c>
      <c r="N294" t="s">
        <v>1016</v>
      </c>
      <c r="O294" t="s">
        <v>20</v>
      </c>
    </row>
    <row r="295" spans="1:15" x14ac:dyDescent="0.25">
      <c r="A295" t="str">
        <f t="shared" si="17"/>
        <v xml:space="preserve">  03100-1030</v>
      </c>
      <c r="B295" t="s">
        <v>570</v>
      </c>
      <c r="C295">
        <v>1906</v>
      </c>
      <c r="D295" t="str">
        <f t="shared" si="19"/>
        <v>CD</v>
      </c>
      <c r="E295">
        <v>68798</v>
      </c>
      <c r="F295">
        <v>0</v>
      </c>
      <c r="G295">
        <v>7866.96</v>
      </c>
      <c r="H295">
        <v>0</v>
      </c>
      <c r="I295" s="1">
        <v>43630</v>
      </c>
      <c r="J295">
        <v>1279</v>
      </c>
      <c r="K295">
        <v>3551</v>
      </c>
      <c r="L295" t="s">
        <v>17</v>
      </c>
      <c r="M295" t="s">
        <v>135</v>
      </c>
      <c r="N295" t="s">
        <v>20</v>
      </c>
      <c r="O295" t="s">
        <v>20</v>
      </c>
    </row>
    <row r="296" spans="1:15" x14ac:dyDescent="0.25">
      <c r="A296" t="str">
        <f t="shared" si="17"/>
        <v xml:space="preserve">  03100-1030</v>
      </c>
      <c r="B296" t="s">
        <v>570</v>
      </c>
      <c r="C296">
        <v>1906</v>
      </c>
      <c r="D296" t="str">
        <f t="shared" si="19"/>
        <v>CD</v>
      </c>
      <c r="E296">
        <v>68798</v>
      </c>
      <c r="F296">
        <v>0</v>
      </c>
      <c r="G296">
        <v>8500</v>
      </c>
      <c r="H296">
        <v>0</v>
      </c>
      <c r="I296" s="1">
        <v>43630</v>
      </c>
      <c r="J296">
        <v>1280</v>
      </c>
      <c r="K296">
        <v>1382</v>
      </c>
      <c r="L296" t="s">
        <v>203</v>
      </c>
      <c r="M296" t="s">
        <v>1017</v>
      </c>
      <c r="N296" t="s">
        <v>20</v>
      </c>
      <c r="O296" t="s">
        <v>20</v>
      </c>
    </row>
    <row r="297" spans="1:15" x14ac:dyDescent="0.25">
      <c r="A297" t="str">
        <f t="shared" si="17"/>
        <v xml:space="preserve">  03100-1030</v>
      </c>
      <c r="B297" t="s">
        <v>570</v>
      </c>
      <c r="C297">
        <v>1906</v>
      </c>
      <c r="D297" t="str">
        <f t="shared" si="19"/>
        <v>CD</v>
      </c>
      <c r="E297">
        <v>68899</v>
      </c>
      <c r="F297">
        <v>0</v>
      </c>
      <c r="G297">
        <v>12809.09</v>
      </c>
      <c r="H297">
        <v>0</v>
      </c>
      <c r="I297" s="1">
        <v>43636</v>
      </c>
      <c r="J297">
        <v>1281</v>
      </c>
      <c r="K297">
        <v>2342</v>
      </c>
      <c r="L297" t="s">
        <v>746</v>
      </c>
      <c r="M297" t="s">
        <v>1018</v>
      </c>
      <c r="N297" t="s">
        <v>20</v>
      </c>
      <c r="O297" t="s">
        <v>20</v>
      </c>
    </row>
    <row r="298" spans="1:15" x14ac:dyDescent="0.25">
      <c r="A298" t="str">
        <f t="shared" si="17"/>
        <v xml:space="preserve">  03100-1030</v>
      </c>
      <c r="B298" t="s">
        <v>570</v>
      </c>
      <c r="C298">
        <v>1906</v>
      </c>
      <c r="D298" t="str">
        <f t="shared" si="19"/>
        <v>CD</v>
      </c>
      <c r="E298">
        <v>68990</v>
      </c>
      <c r="F298">
        <v>0</v>
      </c>
      <c r="G298">
        <v>57680.54</v>
      </c>
      <c r="H298">
        <v>0</v>
      </c>
      <c r="I298" s="1">
        <v>43644</v>
      </c>
      <c r="J298">
        <v>1282</v>
      </c>
      <c r="K298">
        <v>4140</v>
      </c>
      <c r="L298" t="s">
        <v>998</v>
      </c>
      <c r="M298" t="s">
        <v>1019</v>
      </c>
      <c r="N298" t="s">
        <v>20</v>
      </c>
      <c r="O298" t="s">
        <v>20</v>
      </c>
    </row>
    <row r="299" spans="1:15" x14ac:dyDescent="0.25">
      <c r="A299" t="str">
        <f t="shared" si="17"/>
        <v xml:space="preserve">  03100-1030</v>
      </c>
      <c r="B299" t="s">
        <v>570</v>
      </c>
      <c r="C299">
        <v>1906</v>
      </c>
      <c r="D299" t="str">
        <f t="shared" si="19"/>
        <v>CD</v>
      </c>
      <c r="E299">
        <v>68990</v>
      </c>
      <c r="F299">
        <v>0</v>
      </c>
      <c r="G299">
        <v>2594.2800000000002</v>
      </c>
      <c r="H299">
        <v>0</v>
      </c>
      <c r="I299" s="1">
        <v>43644</v>
      </c>
      <c r="J299">
        <v>1283</v>
      </c>
      <c r="K299">
        <v>4011</v>
      </c>
      <c r="L299" t="s">
        <v>858</v>
      </c>
      <c r="M299" t="s">
        <v>1020</v>
      </c>
      <c r="N299" t="s">
        <v>20</v>
      </c>
      <c r="O299" t="s">
        <v>20</v>
      </c>
    </row>
    <row r="300" spans="1:15" x14ac:dyDescent="0.25">
      <c r="A300" t="str">
        <f t="shared" si="17"/>
        <v xml:space="preserve">  03100-1030</v>
      </c>
      <c r="B300" t="s">
        <v>570</v>
      </c>
      <c r="C300">
        <v>1906</v>
      </c>
      <c r="D300" t="str">
        <f>"JE"</f>
        <v>JE</v>
      </c>
      <c r="E300">
        <v>69053</v>
      </c>
      <c r="F300">
        <v>410.26</v>
      </c>
      <c r="G300">
        <v>0</v>
      </c>
      <c r="H300">
        <v>0</v>
      </c>
      <c r="I300" s="1">
        <v>43646</v>
      </c>
      <c r="J300" t="s">
        <v>636</v>
      </c>
      <c r="K300" t="s">
        <v>49</v>
      </c>
      <c r="L300" t="s">
        <v>1022</v>
      </c>
      <c r="M300" t="s">
        <v>638</v>
      </c>
      <c r="N300" t="s">
        <v>20</v>
      </c>
      <c r="O300" t="s">
        <v>20</v>
      </c>
    </row>
    <row r="301" spans="1:15" x14ac:dyDescent="0.25">
      <c r="A301" t="str">
        <f t="shared" si="17"/>
        <v xml:space="preserve">  03100-1030</v>
      </c>
      <c r="B301" t="s">
        <v>570</v>
      </c>
      <c r="C301">
        <v>1907</v>
      </c>
      <c r="D301" t="str">
        <f>"JE"</f>
        <v>JE</v>
      </c>
      <c r="E301">
        <v>69063</v>
      </c>
      <c r="F301">
        <v>0</v>
      </c>
      <c r="G301">
        <v>40</v>
      </c>
      <c r="H301">
        <v>0</v>
      </c>
      <c r="I301" s="1">
        <v>43647</v>
      </c>
      <c r="J301" t="s">
        <v>48</v>
      </c>
      <c r="K301" t="s">
        <v>49</v>
      </c>
      <c r="L301" t="s">
        <v>1027</v>
      </c>
      <c r="M301" s="2">
        <v>43617</v>
      </c>
      <c r="N301" t="s">
        <v>20</v>
      </c>
      <c r="O301" t="s">
        <v>20</v>
      </c>
    </row>
    <row r="302" spans="1:15" x14ac:dyDescent="0.25">
      <c r="A302" t="str">
        <f t="shared" si="17"/>
        <v xml:space="preserve">  03100-1030</v>
      </c>
      <c r="B302" t="s">
        <v>570</v>
      </c>
      <c r="C302">
        <v>1907</v>
      </c>
      <c r="D302" t="str">
        <f>"CD"</f>
        <v>CD</v>
      </c>
      <c r="E302">
        <v>69127</v>
      </c>
      <c r="F302">
        <v>0</v>
      </c>
      <c r="G302">
        <v>600</v>
      </c>
      <c r="H302">
        <v>0</v>
      </c>
      <c r="I302" s="1">
        <v>43649</v>
      </c>
      <c r="J302">
        <v>1288</v>
      </c>
      <c r="K302">
        <v>2342</v>
      </c>
      <c r="L302" t="s">
        <v>746</v>
      </c>
      <c r="M302" t="s">
        <v>1023</v>
      </c>
      <c r="N302" t="s">
        <v>1024</v>
      </c>
      <c r="O302" t="s">
        <v>20</v>
      </c>
    </row>
    <row r="303" spans="1:15" x14ac:dyDescent="0.25">
      <c r="A303" t="str">
        <f t="shared" si="17"/>
        <v xml:space="preserve">  03100-1030</v>
      </c>
      <c r="B303" t="s">
        <v>570</v>
      </c>
      <c r="C303">
        <v>1907</v>
      </c>
      <c r="D303" t="str">
        <f>"CD"</f>
        <v>CD</v>
      </c>
      <c r="E303">
        <v>69203</v>
      </c>
      <c r="F303">
        <v>0</v>
      </c>
      <c r="G303">
        <v>-1920</v>
      </c>
      <c r="H303">
        <v>0</v>
      </c>
      <c r="I303" s="1">
        <v>43661</v>
      </c>
      <c r="J303">
        <v>1287</v>
      </c>
      <c r="K303">
        <v>3551</v>
      </c>
      <c r="L303" t="s">
        <v>17</v>
      </c>
      <c r="M303" t="s">
        <v>322</v>
      </c>
      <c r="N303" t="s">
        <v>20</v>
      </c>
      <c r="O303" t="s">
        <v>20</v>
      </c>
    </row>
    <row r="304" spans="1:15" x14ac:dyDescent="0.25">
      <c r="A304" t="str">
        <f t="shared" si="17"/>
        <v xml:space="preserve">  03100-1030</v>
      </c>
      <c r="B304" t="s">
        <v>570</v>
      </c>
      <c r="C304">
        <v>1907</v>
      </c>
      <c r="D304" t="str">
        <f>"CD"</f>
        <v>CD</v>
      </c>
      <c r="E304">
        <v>69321</v>
      </c>
      <c r="F304">
        <v>0</v>
      </c>
      <c r="G304">
        <v>2875.97</v>
      </c>
      <c r="H304">
        <v>0</v>
      </c>
      <c r="I304" s="1">
        <v>43669</v>
      </c>
      <c r="J304">
        <v>1289</v>
      </c>
      <c r="K304">
        <v>366</v>
      </c>
      <c r="L304" t="s">
        <v>625</v>
      </c>
      <c r="M304" t="s">
        <v>1025</v>
      </c>
      <c r="N304" t="s">
        <v>20</v>
      </c>
      <c r="O304" t="s">
        <v>20</v>
      </c>
    </row>
    <row r="305" spans="1:15" x14ac:dyDescent="0.25">
      <c r="A305" t="str">
        <f t="shared" si="17"/>
        <v xml:space="preserve">  03100-1030</v>
      </c>
      <c r="B305" t="s">
        <v>570</v>
      </c>
      <c r="C305">
        <v>1907</v>
      </c>
      <c r="D305" t="str">
        <f>"CD"</f>
        <v>CD</v>
      </c>
      <c r="E305">
        <v>69405</v>
      </c>
      <c r="F305">
        <v>0</v>
      </c>
      <c r="G305">
        <v>2294.06</v>
      </c>
      <c r="H305">
        <v>0</v>
      </c>
      <c r="I305" s="1">
        <v>43676</v>
      </c>
      <c r="J305">
        <v>1291</v>
      </c>
      <c r="K305">
        <v>4011</v>
      </c>
      <c r="L305" t="s">
        <v>858</v>
      </c>
      <c r="M305" t="s">
        <v>1026</v>
      </c>
      <c r="N305" t="s">
        <v>20</v>
      </c>
      <c r="O305" t="s">
        <v>20</v>
      </c>
    </row>
    <row r="306" spans="1:15" x14ac:dyDescent="0.25">
      <c r="A306" t="str">
        <f t="shared" si="17"/>
        <v xml:space="preserve">  03100-1030</v>
      </c>
      <c r="B306" t="s">
        <v>570</v>
      </c>
      <c r="C306">
        <v>1907</v>
      </c>
      <c r="D306" t="str">
        <f>"JE"</f>
        <v>JE</v>
      </c>
      <c r="E306">
        <v>69507</v>
      </c>
      <c r="F306">
        <v>259.3</v>
      </c>
      <c r="G306">
        <v>0</v>
      </c>
      <c r="H306">
        <v>0</v>
      </c>
      <c r="I306" s="1">
        <v>43677</v>
      </c>
      <c r="J306" t="s">
        <v>636</v>
      </c>
      <c r="K306" t="s">
        <v>49</v>
      </c>
      <c r="L306" t="s">
        <v>1028</v>
      </c>
      <c r="M306" t="s">
        <v>638</v>
      </c>
      <c r="N306" t="s">
        <v>20</v>
      </c>
      <c r="O306" t="s">
        <v>20</v>
      </c>
    </row>
    <row r="307" spans="1:15" x14ac:dyDescent="0.25">
      <c r="A307" t="str">
        <f t="shared" si="17"/>
        <v xml:space="preserve">  03100-1030</v>
      </c>
      <c r="B307" t="s">
        <v>570</v>
      </c>
      <c r="C307">
        <v>1908</v>
      </c>
      <c r="D307" t="str">
        <f>"JE"</f>
        <v>JE</v>
      </c>
      <c r="E307">
        <v>69526</v>
      </c>
      <c r="F307">
        <v>0</v>
      </c>
      <c r="G307">
        <v>40</v>
      </c>
      <c r="H307">
        <v>0</v>
      </c>
      <c r="I307" s="1">
        <v>43679</v>
      </c>
      <c r="J307" t="s">
        <v>48</v>
      </c>
      <c r="K307" t="s">
        <v>49</v>
      </c>
      <c r="L307" t="s">
        <v>1035</v>
      </c>
      <c r="M307" t="s">
        <v>933</v>
      </c>
      <c r="N307" t="s">
        <v>20</v>
      </c>
      <c r="O307" t="s">
        <v>20</v>
      </c>
    </row>
    <row r="308" spans="1:15" x14ac:dyDescent="0.25">
      <c r="A308" t="str">
        <f t="shared" si="17"/>
        <v xml:space="preserve">  03100-1030</v>
      </c>
      <c r="B308" t="s">
        <v>570</v>
      </c>
      <c r="C308">
        <v>1908</v>
      </c>
      <c r="D308" t="str">
        <f>"CD"</f>
        <v>CD</v>
      </c>
      <c r="E308">
        <v>69730</v>
      </c>
      <c r="F308">
        <v>0</v>
      </c>
      <c r="G308">
        <v>730.5</v>
      </c>
      <c r="H308">
        <v>0</v>
      </c>
      <c r="I308" s="1">
        <v>43692</v>
      </c>
      <c r="J308">
        <v>1292</v>
      </c>
      <c r="K308">
        <v>4180</v>
      </c>
      <c r="L308" t="s">
        <v>1029</v>
      </c>
      <c r="M308" t="s">
        <v>1030</v>
      </c>
      <c r="N308" t="s">
        <v>1031</v>
      </c>
      <c r="O308" t="s">
        <v>20</v>
      </c>
    </row>
    <row r="309" spans="1:15" x14ac:dyDescent="0.25">
      <c r="A309" t="str">
        <f t="shared" si="17"/>
        <v xml:space="preserve">  03100-1030</v>
      </c>
      <c r="B309" t="s">
        <v>570</v>
      </c>
      <c r="C309">
        <v>1908</v>
      </c>
      <c r="D309" t="str">
        <f>"CD"</f>
        <v>CD</v>
      </c>
      <c r="E309">
        <v>69730</v>
      </c>
      <c r="F309">
        <v>0</v>
      </c>
      <c r="G309">
        <v>1256.56</v>
      </c>
      <c r="H309">
        <v>0</v>
      </c>
      <c r="I309" s="1">
        <v>43692</v>
      </c>
      <c r="J309">
        <v>1294</v>
      </c>
      <c r="K309">
        <v>4011</v>
      </c>
      <c r="L309" t="s">
        <v>858</v>
      </c>
      <c r="M309" t="s">
        <v>1032</v>
      </c>
      <c r="N309" t="s">
        <v>20</v>
      </c>
      <c r="O309" t="s">
        <v>20</v>
      </c>
    </row>
    <row r="310" spans="1:15" x14ac:dyDescent="0.25">
      <c r="A310" t="str">
        <f t="shared" si="17"/>
        <v xml:space="preserve">  03100-1030</v>
      </c>
      <c r="B310" t="s">
        <v>570</v>
      </c>
      <c r="C310">
        <v>1908</v>
      </c>
      <c r="D310" t="str">
        <f>"RE"</f>
        <v>RE</v>
      </c>
      <c r="E310">
        <v>69850</v>
      </c>
      <c r="F310">
        <v>6232.6</v>
      </c>
      <c r="G310">
        <v>0</v>
      </c>
      <c r="H310">
        <v>0</v>
      </c>
      <c r="I310" s="1">
        <v>43693</v>
      </c>
      <c r="J310" t="s">
        <v>1038</v>
      </c>
      <c r="K310" t="s">
        <v>49</v>
      </c>
      <c r="L310" t="s">
        <v>559</v>
      </c>
      <c r="M310" t="s">
        <v>1039</v>
      </c>
      <c r="N310" t="s">
        <v>842</v>
      </c>
      <c r="O310" t="s">
        <v>20</v>
      </c>
    </row>
    <row r="311" spans="1:15" s="18" customFormat="1" x14ac:dyDescent="0.25">
      <c r="A311" t="str">
        <f t="shared" si="17"/>
        <v xml:space="preserve">  03100-1030</v>
      </c>
      <c r="B311" t="s">
        <v>570</v>
      </c>
      <c r="C311">
        <v>1908</v>
      </c>
      <c r="D311" t="str">
        <f>"CD"</f>
        <v>CD</v>
      </c>
      <c r="E311">
        <v>69944</v>
      </c>
      <c r="F311">
        <v>0</v>
      </c>
      <c r="G311">
        <v>6570.75</v>
      </c>
      <c r="H311">
        <v>0</v>
      </c>
      <c r="I311" s="1">
        <v>43707</v>
      </c>
      <c r="J311">
        <v>1295</v>
      </c>
      <c r="K311">
        <v>1052</v>
      </c>
      <c r="L311" t="s">
        <v>639</v>
      </c>
      <c r="M311" t="s">
        <v>1033</v>
      </c>
      <c r="N311" t="s">
        <v>1034</v>
      </c>
      <c r="O311" t="s">
        <v>20</v>
      </c>
    </row>
    <row r="312" spans="1:15" x14ac:dyDescent="0.25">
      <c r="A312" t="str">
        <f t="shared" si="17"/>
        <v xml:space="preserve">  03100-1030</v>
      </c>
      <c r="B312" t="s">
        <v>570</v>
      </c>
      <c r="C312">
        <v>1908</v>
      </c>
      <c r="D312" t="str">
        <f>"JE"</f>
        <v>JE</v>
      </c>
      <c r="E312">
        <v>69953</v>
      </c>
      <c r="F312">
        <v>0</v>
      </c>
      <c r="G312">
        <v>112050</v>
      </c>
      <c r="H312">
        <v>0</v>
      </c>
      <c r="I312" s="1">
        <v>43707</v>
      </c>
      <c r="J312" t="s">
        <v>223</v>
      </c>
      <c r="K312" t="s">
        <v>49</v>
      </c>
      <c r="L312" t="s">
        <v>1036</v>
      </c>
      <c r="M312" t="s">
        <v>935</v>
      </c>
      <c r="N312" t="s">
        <v>20</v>
      </c>
      <c r="O312" t="s">
        <v>20</v>
      </c>
    </row>
    <row r="313" spans="1:15" x14ac:dyDescent="0.25">
      <c r="A313" t="str">
        <f t="shared" si="17"/>
        <v xml:space="preserve">  03100-1030</v>
      </c>
      <c r="B313" t="s">
        <v>570</v>
      </c>
      <c r="C313">
        <v>1908</v>
      </c>
      <c r="D313" t="str">
        <f>"JE"</f>
        <v>JE</v>
      </c>
      <c r="E313">
        <v>70027</v>
      </c>
      <c r="F313">
        <v>236</v>
      </c>
      <c r="G313">
        <v>0</v>
      </c>
      <c r="H313">
        <v>0</v>
      </c>
      <c r="I313" s="1">
        <v>43711</v>
      </c>
      <c r="J313" t="s">
        <v>636</v>
      </c>
      <c r="K313" t="s">
        <v>49</v>
      </c>
      <c r="L313" t="s">
        <v>1037</v>
      </c>
      <c r="M313" t="s">
        <v>638</v>
      </c>
      <c r="N313" t="s">
        <v>20</v>
      </c>
      <c r="O313" t="s">
        <v>20</v>
      </c>
    </row>
    <row r="314" spans="1:15" x14ac:dyDescent="0.25">
      <c r="A314" t="str">
        <f t="shared" si="17"/>
        <v xml:space="preserve">  03100-1030</v>
      </c>
      <c r="B314" t="s">
        <v>570</v>
      </c>
      <c r="C314">
        <v>1909</v>
      </c>
      <c r="D314" t="str">
        <f>"JE"</f>
        <v>JE</v>
      </c>
      <c r="E314">
        <v>70044</v>
      </c>
      <c r="F314">
        <v>0</v>
      </c>
      <c r="G314">
        <v>40</v>
      </c>
      <c r="H314">
        <v>0</v>
      </c>
      <c r="I314" s="1">
        <v>43711</v>
      </c>
      <c r="J314" t="s">
        <v>931</v>
      </c>
      <c r="K314" t="s">
        <v>49</v>
      </c>
      <c r="L314" t="s">
        <v>1047</v>
      </c>
      <c r="M314" t="s">
        <v>933</v>
      </c>
      <c r="N314" t="s">
        <v>20</v>
      </c>
      <c r="O314" t="s">
        <v>20</v>
      </c>
    </row>
    <row r="315" spans="1:15" x14ac:dyDescent="0.25">
      <c r="A315" t="str">
        <f t="shared" si="17"/>
        <v xml:space="preserve">  03100-1030</v>
      </c>
      <c r="B315" t="s">
        <v>570</v>
      </c>
      <c r="C315">
        <v>1909</v>
      </c>
      <c r="D315" t="str">
        <f t="shared" ref="D315:D322" si="20">"CD"</f>
        <v>CD</v>
      </c>
      <c r="E315">
        <v>70124</v>
      </c>
      <c r="F315">
        <v>0</v>
      </c>
      <c r="G315">
        <v>1786.22</v>
      </c>
      <c r="H315">
        <v>0</v>
      </c>
      <c r="I315" s="1">
        <v>43717</v>
      </c>
      <c r="J315">
        <v>1296</v>
      </c>
      <c r="K315">
        <v>1777</v>
      </c>
      <c r="L315" t="s">
        <v>977</v>
      </c>
      <c r="M315" t="s">
        <v>1040</v>
      </c>
      <c r="N315" t="s">
        <v>20</v>
      </c>
      <c r="O315" t="s">
        <v>20</v>
      </c>
    </row>
    <row r="316" spans="1:15" x14ac:dyDescent="0.25">
      <c r="A316" t="str">
        <f t="shared" si="17"/>
        <v xml:space="preserve">  03100-1030</v>
      </c>
      <c r="B316" t="s">
        <v>570</v>
      </c>
      <c r="C316">
        <v>1909</v>
      </c>
      <c r="D316" t="str">
        <f t="shared" si="20"/>
        <v>CD</v>
      </c>
      <c r="E316">
        <v>70124</v>
      </c>
      <c r="F316">
        <v>0</v>
      </c>
      <c r="G316">
        <v>1523.79</v>
      </c>
      <c r="H316">
        <v>0</v>
      </c>
      <c r="I316" s="1">
        <v>43717</v>
      </c>
      <c r="J316">
        <v>1297</v>
      </c>
      <c r="K316">
        <v>366</v>
      </c>
      <c r="L316" t="s">
        <v>625</v>
      </c>
      <c r="M316" t="s">
        <v>1041</v>
      </c>
      <c r="N316" t="s">
        <v>20</v>
      </c>
      <c r="O316" t="s">
        <v>20</v>
      </c>
    </row>
    <row r="317" spans="1:15" x14ac:dyDescent="0.25">
      <c r="A317" t="str">
        <f t="shared" si="17"/>
        <v xml:space="preserve">  03100-1030</v>
      </c>
      <c r="B317" t="s">
        <v>570</v>
      </c>
      <c r="C317">
        <v>1909</v>
      </c>
      <c r="D317" t="str">
        <f t="shared" si="20"/>
        <v>CD</v>
      </c>
      <c r="E317">
        <v>70377</v>
      </c>
      <c r="F317">
        <v>0</v>
      </c>
      <c r="G317">
        <v>5900</v>
      </c>
      <c r="H317">
        <v>0</v>
      </c>
      <c r="I317" s="1">
        <v>43732</v>
      </c>
      <c r="J317">
        <v>1299</v>
      </c>
      <c r="K317">
        <v>2034</v>
      </c>
      <c r="L317" t="s">
        <v>1042</v>
      </c>
      <c r="M317" t="s">
        <v>1043</v>
      </c>
      <c r="N317" t="s">
        <v>20</v>
      </c>
      <c r="O317" t="s">
        <v>20</v>
      </c>
    </row>
    <row r="318" spans="1:15" s="18" customFormat="1" x14ac:dyDescent="0.25">
      <c r="A318" t="str">
        <f t="shared" si="17"/>
        <v xml:space="preserve">  03100-1030</v>
      </c>
      <c r="B318" t="s">
        <v>570</v>
      </c>
      <c r="C318">
        <v>1909</v>
      </c>
      <c r="D318" t="str">
        <f t="shared" si="20"/>
        <v>CD</v>
      </c>
      <c r="E318">
        <v>70377</v>
      </c>
      <c r="F318">
        <v>0</v>
      </c>
      <c r="G318">
        <v>1444</v>
      </c>
      <c r="H318">
        <v>0</v>
      </c>
      <c r="I318" s="1">
        <v>43732</v>
      </c>
      <c r="J318">
        <v>1301</v>
      </c>
      <c r="K318">
        <v>4011</v>
      </c>
      <c r="L318" t="s">
        <v>858</v>
      </c>
      <c r="M318" t="s">
        <v>1044</v>
      </c>
      <c r="N318" t="s">
        <v>20</v>
      </c>
      <c r="O318" t="s">
        <v>20</v>
      </c>
    </row>
    <row r="319" spans="1:15" x14ac:dyDescent="0.25">
      <c r="A319" t="str">
        <f t="shared" si="17"/>
        <v xml:space="preserve">  03100-1030</v>
      </c>
      <c r="B319" t="s">
        <v>570</v>
      </c>
      <c r="C319">
        <v>1909</v>
      </c>
      <c r="D319" t="str">
        <f t="shared" si="20"/>
        <v>CD</v>
      </c>
      <c r="E319">
        <v>70411</v>
      </c>
      <c r="F319">
        <v>0</v>
      </c>
      <c r="G319">
        <v>6145</v>
      </c>
      <c r="H319">
        <v>0</v>
      </c>
      <c r="I319" s="1">
        <v>43734</v>
      </c>
      <c r="J319">
        <v>1302</v>
      </c>
      <c r="K319">
        <v>317</v>
      </c>
      <c r="L319" t="s">
        <v>142</v>
      </c>
      <c r="M319" t="s">
        <v>143</v>
      </c>
      <c r="N319" t="s">
        <v>20</v>
      </c>
      <c r="O319" t="s">
        <v>20</v>
      </c>
    </row>
    <row r="320" spans="1:15" x14ac:dyDescent="0.25">
      <c r="A320" t="str">
        <f t="shared" si="17"/>
        <v xml:space="preserve">  03100-1030</v>
      </c>
      <c r="B320" t="s">
        <v>570</v>
      </c>
      <c r="C320">
        <v>1909</v>
      </c>
      <c r="D320" t="str">
        <f t="shared" si="20"/>
        <v>CD</v>
      </c>
      <c r="E320">
        <v>70411</v>
      </c>
      <c r="F320">
        <v>0</v>
      </c>
      <c r="G320">
        <v>31.88</v>
      </c>
      <c r="H320">
        <v>0</v>
      </c>
      <c r="I320" s="1">
        <v>43734</v>
      </c>
      <c r="J320">
        <v>1303</v>
      </c>
      <c r="K320">
        <v>638</v>
      </c>
      <c r="L320" t="s">
        <v>323</v>
      </c>
      <c r="M320" t="s">
        <v>1045</v>
      </c>
      <c r="N320" t="s">
        <v>1046</v>
      </c>
      <c r="O320" t="s">
        <v>20</v>
      </c>
    </row>
    <row r="321" spans="1:15" x14ac:dyDescent="0.25">
      <c r="A321" t="str">
        <f t="shared" si="17"/>
        <v xml:space="preserve">  03100-1030</v>
      </c>
      <c r="B321" t="s">
        <v>570</v>
      </c>
      <c r="C321">
        <v>1909</v>
      </c>
      <c r="D321" t="str">
        <f t="shared" si="20"/>
        <v>CD</v>
      </c>
      <c r="E321">
        <v>70411</v>
      </c>
      <c r="F321">
        <v>0</v>
      </c>
      <c r="G321">
        <v>2266.4699999999998</v>
      </c>
      <c r="H321">
        <v>0</v>
      </c>
      <c r="I321" s="1">
        <v>43734</v>
      </c>
      <c r="J321">
        <v>1304</v>
      </c>
      <c r="K321">
        <v>827</v>
      </c>
      <c r="L321" t="s">
        <v>144</v>
      </c>
      <c r="M321" t="s">
        <v>145</v>
      </c>
      <c r="N321" t="s">
        <v>20</v>
      </c>
      <c r="O321" t="s">
        <v>20</v>
      </c>
    </row>
    <row r="322" spans="1:15" x14ac:dyDescent="0.25">
      <c r="A322" t="str">
        <f t="shared" si="17"/>
        <v xml:space="preserve">  03100-1030</v>
      </c>
      <c r="B322" t="s">
        <v>570</v>
      </c>
      <c r="C322">
        <v>1909</v>
      </c>
      <c r="D322" t="str">
        <f t="shared" si="20"/>
        <v>CD</v>
      </c>
      <c r="E322">
        <v>70411</v>
      </c>
      <c r="F322">
        <v>0</v>
      </c>
      <c r="G322">
        <v>460.02</v>
      </c>
      <c r="H322">
        <v>0</v>
      </c>
      <c r="I322" s="1">
        <v>43734</v>
      </c>
      <c r="J322">
        <v>1305</v>
      </c>
      <c r="K322">
        <v>1087</v>
      </c>
      <c r="L322" t="s">
        <v>146</v>
      </c>
      <c r="M322" t="s">
        <v>147</v>
      </c>
      <c r="N322" t="s">
        <v>20</v>
      </c>
      <c r="O322" t="s">
        <v>20</v>
      </c>
    </row>
    <row r="323" spans="1:15" x14ac:dyDescent="0.25">
      <c r="A323" t="str">
        <f t="shared" ref="A323:A386" si="21">"  03100-1030"</f>
        <v xml:space="preserve">  03100-1030</v>
      </c>
      <c r="B323" t="s">
        <v>570</v>
      </c>
      <c r="C323">
        <v>1909</v>
      </c>
      <c r="D323" t="str">
        <f>"JE"</f>
        <v>JE</v>
      </c>
      <c r="E323">
        <v>70482</v>
      </c>
      <c r="F323">
        <v>140.25</v>
      </c>
      <c r="G323">
        <v>0</v>
      </c>
      <c r="H323">
        <v>0</v>
      </c>
      <c r="I323" s="1">
        <v>43739</v>
      </c>
      <c r="J323" t="s">
        <v>636</v>
      </c>
      <c r="K323" t="s">
        <v>49</v>
      </c>
      <c r="L323" t="s">
        <v>1048</v>
      </c>
      <c r="M323" t="s">
        <v>638</v>
      </c>
      <c r="N323" t="s">
        <v>20</v>
      </c>
      <c r="O323" t="s">
        <v>20</v>
      </c>
    </row>
    <row r="324" spans="1:15" x14ac:dyDescent="0.25">
      <c r="A324" t="str">
        <f t="shared" si="21"/>
        <v xml:space="preserve">  03100-1030</v>
      </c>
      <c r="B324" t="s">
        <v>570</v>
      </c>
      <c r="C324">
        <v>1910</v>
      </c>
      <c r="D324" t="str">
        <f>"JE"</f>
        <v>JE</v>
      </c>
      <c r="E324">
        <v>70498</v>
      </c>
      <c r="F324">
        <v>0</v>
      </c>
      <c r="G324">
        <v>40</v>
      </c>
      <c r="H324">
        <v>0</v>
      </c>
      <c r="I324" s="1">
        <v>43739</v>
      </c>
      <c r="J324" t="s">
        <v>931</v>
      </c>
      <c r="K324" t="s">
        <v>49</v>
      </c>
      <c r="L324" t="s">
        <v>1053</v>
      </c>
      <c r="M324" t="s">
        <v>933</v>
      </c>
      <c r="N324" t="s">
        <v>20</v>
      </c>
      <c r="O324" t="s">
        <v>20</v>
      </c>
    </row>
    <row r="325" spans="1:15" x14ac:dyDescent="0.25">
      <c r="A325" t="str">
        <f t="shared" si="21"/>
        <v xml:space="preserve">  03100-1030</v>
      </c>
      <c r="B325" t="s">
        <v>570</v>
      </c>
      <c r="C325">
        <v>1910</v>
      </c>
      <c r="D325" t="str">
        <f>"CD"</f>
        <v>CD</v>
      </c>
      <c r="E325">
        <v>70568</v>
      </c>
      <c r="F325">
        <v>0</v>
      </c>
      <c r="G325">
        <v>6734.38</v>
      </c>
      <c r="H325">
        <v>0</v>
      </c>
      <c r="I325" s="1">
        <v>43745</v>
      </c>
      <c r="J325">
        <v>1306</v>
      </c>
      <c r="K325">
        <v>827</v>
      </c>
      <c r="L325" t="s">
        <v>144</v>
      </c>
      <c r="M325" t="s">
        <v>148</v>
      </c>
      <c r="N325" t="s">
        <v>20</v>
      </c>
      <c r="O325" t="s">
        <v>20</v>
      </c>
    </row>
    <row r="326" spans="1:15" x14ac:dyDescent="0.25">
      <c r="A326" t="str">
        <f t="shared" si="21"/>
        <v xml:space="preserve">  03100-1030</v>
      </c>
      <c r="B326" t="s">
        <v>570</v>
      </c>
      <c r="C326">
        <v>1910</v>
      </c>
      <c r="D326" t="str">
        <f>"CD"</f>
        <v>CD</v>
      </c>
      <c r="E326">
        <v>70568</v>
      </c>
      <c r="F326">
        <v>0</v>
      </c>
      <c r="G326">
        <v>176.54</v>
      </c>
      <c r="H326">
        <v>0</v>
      </c>
      <c r="I326" s="1">
        <v>43745</v>
      </c>
      <c r="J326">
        <v>1307</v>
      </c>
      <c r="K326">
        <v>1087</v>
      </c>
      <c r="L326" t="s">
        <v>146</v>
      </c>
      <c r="M326" t="s">
        <v>149</v>
      </c>
      <c r="N326" t="s">
        <v>20</v>
      </c>
      <c r="O326" t="s">
        <v>20</v>
      </c>
    </row>
    <row r="327" spans="1:15" x14ac:dyDescent="0.25">
      <c r="A327" t="str">
        <f t="shared" si="21"/>
        <v xml:space="preserve">  03100-1030</v>
      </c>
      <c r="B327" t="s">
        <v>570</v>
      </c>
      <c r="C327">
        <v>1910</v>
      </c>
      <c r="D327" t="str">
        <f>"CD"</f>
        <v>CD</v>
      </c>
      <c r="E327">
        <v>70629</v>
      </c>
      <c r="F327">
        <v>0</v>
      </c>
      <c r="G327">
        <v>364</v>
      </c>
      <c r="H327">
        <v>0</v>
      </c>
      <c r="I327" s="1">
        <v>43748</v>
      </c>
      <c r="J327">
        <v>1308</v>
      </c>
      <c r="K327">
        <v>1668</v>
      </c>
      <c r="L327" t="s">
        <v>150</v>
      </c>
      <c r="M327" t="s">
        <v>151</v>
      </c>
      <c r="N327" t="s">
        <v>20</v>
      </c>
      <c r="O327" t="s">
        <v>20</v>
      </c>
    </row>
    <row r="328" spans="1:15" s="18" customFormat="1" x14ac:dyDescent="0.25">
      <c r="A328" t="str">
        <f t="shared" si="21"/>
        <v xml:space="preserve">  03100-1030</v>
      </c>
      <c r="B328" t="s">
        <v>570</v>
      </c>
      <c r="C328">
        <v>1910</v>
      </c>
      <c r="D328" t="str">
        <f>"CD"</f>
        <v>CD</v>
      </c>
      <c r="E328">
        <v>70629</v>
      </c>
      <c r="F328">
        <v>0</v>
      </c>
      <c r="G328">
        <v>9436</v>
      </c>
      <c r="H328">
        <v>0</v>
      </c>
      <c r="I328" s="1">
        <v>43748</v>
      </c>
      <c r="J328">
        <v>1309</v>
      </c>
      <c r="K328">
        <v>1876</v>
      </c>
      <c r="L328" t="s">
        <v>154</v>
      </c>
      <c r="M328" t="s">
        <v>266</v>
      </c>
      <c r="N328" t="s">
        <v>20</v>
      </c>
      <c r="O328" t="s">
        <v>20</v>
      </c>
    </row>
    <row r="329" spans="1:15" s="18" customFormat="1" x14ac:dyDescent="0.25">
      <c r="A329" t="str">
        <f t="shared" si="21"/>
        <v xml:space="preserve">  03100-1030</v>
      </c>
      <c r="B329" t="s">
        <v>570</v>
      </c>
      <c r="C329">
        <v>1910</v>
      </c>
      <c r="D329" t="str">
        <f>"CD"</f>
        <v>CD</v>
      </c>
      <c r="E329">
        <v>70629</v>
      </c>
      <c r="F329">
        <v>0</v>
      </c>
      <c r="G329">
        <v>5339.84</v>
      </c>
      <c r="H329">
        <v>0</v>
      </c>
      <c r="I329" s="1">
        <v>43748</v>
      </c>
      <c r="J329">
        <v>1310</v>
      </c>
      <c r="K329">
        <v>598</v>
      </c>
      <c r="L329" t="s">
        <v>152</v>
      </c>
      <c r="M329" t="s">
        <v>153</v>
      </c>
      <c r="N329" t="s">
        <v>20</v>
      </c>
      <c r="O329" t="s">
        <v>20</v>
      </c>
    </row>
    <row r="330" spans="1:15" x14ac:dyDescent="0.25">
      <c r="A330" t="str">
        <f t="shared" si="21"/>
        <v xml:space="preserve">  03100-1030</v>
      </c>
      <c r="B330" t="s">
        <v>570</v>
      </c>
      <c r="C330">
        <v>1910</v>
      </c>
      <c r="D330" t="str">
        <f>"JE"</f>
        <v>JE</v>
      </c>
      <c r="E330">
        <v>70968</v>
      </c>
      <c r="F330">
        <v>13987.96</v>
      </c>
      <c r="G330">
        <v>0</v>
      </c>
      <c r="H330">
        <v>0</v>
      </c>
      <c r="I330" s="1">
        <v>43756</v>
      </c>
      <c r="J330" t="s">
        <v>1054</v>
      </c>
      <c r="K330" t="s">
        <v>49</v>
      </c>
      <c r="L330" t="s">
        <v>1055</v>
      </c>
      <c r="M330" t="s">
        <v>1056</v>
      </c>
      <c r="N330" t="s">
        <v>20</v>
      </c>
      <c r="O330" t="s">
        <v>20</v>
      </c>
    </row>
    <row r="331" spans="1:15" x14ac:dyDescent="0.25">
      <c r="A331" t="str">
        <f t="shared" si="21"/>
        <v xml:space="preserve">  03100-1030</v>
      </c>
      <c r="B331" t="s">
        <v>570</v>
      </c>
      <c r="C331">
        <v>1910</v>
      </c>
      <c r="D331" t="str">
        <f>"JE"</f>
        <v>JE</v>
      </c>
      <c r="E331">
        <v>70969</v>
      </c>
      <c r="F331">
        <v>0</v>
      </c>
      <c r="G331">
        <v>11190</v>
      </c>
      <c r="H331">
        <v>0</v>
      </c>
      <c r="I331" s="1">
        <v>43756</v>
      </c>
      <c r="J331" t="s">
        <v>1057</v>
      </c>
      <c r="K331" t="s">
        <v>49</v>
      </c>
      <c r="L331" t="s">
        <v>1055</v>
      </c>
      <c r="M331" t="s">
        <v>1058</v>
      </c>
      <c r="N331" t="s">
        <v>20</v>
      </c>
      <c r="O331" t="s">
        <v>20</v>
      </c>
    </row>
    <row r="332" spans="1:15" x14ac:dyDescent="0.25">
      <c r="A332" t="str">
        <f t="shared" si="21"/>
        <v xml:space="preserve">  03100-1030</v>
      </c>
      <c r="B332" t="s">
        <v>570</v>
      </c>
      <c r="C332">
        <v>1910</v>
      </c>
      <c r="D332" t="str">
        <f>"CD"</f>
        <v>CD</v>
      </c>
      <c r="E332">
        <v>70771</v>
      </c>
      <c r="F332">
        <v>0</v>
      </c>
      <c r="G332">
        <v>5831</v>
      </c>
      <c r="H332">
        <v>0</v>
      </c>
      <c r="I332" s="1">
        <v>43760</v>
      </c>
      <c r="J332">
        <v>1311</v>
      </c>
      <c r="K332">
        <v>1876</v>
      </c>
      <c r="L332" t="s">
        <v>154</v>
      </c>
      <c r="M332" t="s">
        <v>158</v>
      </c>
      <c r="N332" t="s">
        <v>267</v>
      </c>
      <c r="O332" t="s">
        <v>20</v>
      </c>
    </row>
    <row r="333" spans="1:15" s="18" customFormat="1" x14ac:dyDescent="0.25">
      <c r="A333" t="str">
        <f t="shared" si="21"/>
        <v xml:space="preserve">  03100-1030</v>
      </c>
      <c r="B333" t="s">
        <v>570</v>
      </c>
      <c r="C333">
        <v>1910</v>
      </c>
      <c r="D333" t="str">
        <f>"CD"</f>
        <v>CD</v>
      </c>
      <c r="E333">
        <v>70771</v>
      </c>
      <c r="F333">
        <v>0</v>
      </c>
      <c r="G333">
        <v>6552.5</v>
      </c>
      <c r="H333">
        <v>0</v>
      </c>
      <c r="I333" s="1">
        <v>43760</v>
      </c>
      <c r="J333">
        <v>1312</v>
      </c>
      <c r="K333">
        <v>1052</v>
      </c>
      <c r="L333" t="s">
        <v>639</v>
      </c>
      <c r="M333" t="s">
        <v>1049</v>
      </c>
      <c r="N333" t="s">
        <v>20</v>
      </c>
      <c r="O333" t="s">
        <v>20</v>
      </c>
    </row>
    <row r="334" spans="1:15" x14ac:dyDescent="0.25">
      <c r="A334" t="str">
        <f t="shared" si="21"/>
        <v xml:space="preserve">  03100-1030</v>
      </c>
      <c r="B334" t="s">
        <v>570</v>
      </c>
      <c r="C334">
        <v>1910</v>
      </c>
      <c r="D334" t="str">
        <f>"CD"</f>
        <v>CD</v>
      </c>
      <c r="E334">
        <v>70771</v>
      </c>
      <c r="F334">
        <v>0</v>
      </c>
      <c r="G334">
        <v>248</v>
      </c>
      <c r="H334">
        <v>0</v>
      </c>
      <c r="I334" s="1">
        <v>43760</v>
      </c>
      <c r="J334">
        <v>1313</v>
      </c>
      <c r="K334">
        <v>4011</v>
      </c>
      <c r="L334" t="s">
        <v>858</v>
      </c>
      <c r="M334" t="s">
        <v>1050</v>
      </c>
      <c r="N334" t="s">
        <v>20</v>
      </c>
      <c r="O334" t="s">
        <v>20</v>
      </c>
    </row>
    <row r="335" spans="1:15" x14ac:dyDescent="0.25">
      <c r="A335" t="str">
        <f t="shared" si="21"/>
        <v xml:space="preserve">  03100-1030</v>
      </c>
      <c r="B335" t="s">
        <v>570</v>
      </c>
      <c r="C335">
        <v>1910</v>
      </c>
      <c r="D335" t="str">
        <f>"CD"</f>
        <v>CD</v>
      </c>
      <c r="E335">
        <v>70882</v>
      </c>
      <c r="F335">
        <v>0</v>
      </c>
      <c r="G335">
        <v>3085.5</v>
      </c>
      <c r="H335">
        <v>0</v>
      </c>
      <c r="I335" s="1">
        <v>43768</v>
      </c>
      <c r="J335">
        <v>1314</v>
      </c>
      <c r="K335">
        <v>1876</v>
      </c>
      <c r="L335" t="s">
        <v>154</v>
      </c>
      <c r="M335" t="s">
        <v>155</v>
      </c>
      <c r="N335" t="s">
        <v>20</v>
      </c>
      <c r="O335" t="s">
        <v>20</v>
      </c>
    </row>
    <row r="336" spans="1:15" x14ac:dyDescent="0.25">
      <c r="A336" t="str">
        <f t="shared" si="21"/>
        <v xml:space="preserve">  03100-1030</v>
      </c>
      <c r="B336" t="s">
        <v>570</v>
      </c>
      <c r="C336">
        <v>1910</v>
      </c>
      <c r="D336" t="str">
        <f>"CD"</f>
        <v>CD</v>
      </c>
      <c r="E336">
        <v>70882</v>
      </c>
      <c r="F336">
        <v>0</v>
      </c>
      <c r="G336">
        <v>11995</v>
      </c>
      <c r="H336">
        <v>0</v>
      </c>
      <c r="I336" s="1">
        <v>43768</v>
      </c>
      <c r="J336">
        <v>1315</v>
      </c>
      <c r="K336">
        <v>2903</v>
      </c>
      <c r="L336" t="s">
        <v>1051</v>
      </c>
      <c r="M336" t="s">
        <v>1052</v>
      </c>
      <c r="N336" t="s">
        <v>20</v>
      </c>
      <c r="O336" t="s">
        <v>20</v>
      </c>
    </row>
    <row r="337" spans="1:15" x14ac:dyDescent="0.25">
      <c r="A337" t="str">
        <f t="shared" si="21"/>
        <v xml:space="preserve">  03100-1030</v>
      </c>
      <c r="B337" t="s">
        <v>570</v>
      </c>
      <c r="C337">
        <v>1910</v>
      </c>
      <c r="D337" t="str">
        <f>"JE"</f>
        <v>JE</v>
      </c>
      <c r="E337">
        <v>70973</v>
      </c>
      <c r="F337">
        <v>117.2</v>
      </c>
      <c r="G337">
        <v>0</v>
      </c>
      <c r="H337">
        <v>0</v>
      </c>
      <c r="I337" s="1">
        <v>43770</v>
      </c>
      <c r="J337" t="s">
        <v>636</v>
      </c>
      <c r="K337" t="s">
        <v>49</v>
      </c>
      <c r="L337" t="s">
        <v>1059</v>
      </c>
      <c r="M337" t="s">
        <v>638</v>
      </c>
      <c r="N337" t="s">
        <v>20</v>
      </c>
      <c r="O337" t="s">
        <v>20</v>
      </c>
    </row>
    <row r="338" spans="1:15" s="18" customFormat="1" x14ac:dyDescent="0.25">
      <c r="A338" t="str">
        <f t="shared" si="21"/>
        <v xml:space="preserve">  03100-1030</v>
      </c>
      <c r="B338" t="s">
        <v>570</v>
      </c>
      <c r="C338">
        <v>1911</v>
      </c>
      <c r="D338" t="str">
        <f>"JE"</f>
        <v>JE</v>
      </c>
      <c r="E338">
        <v>71001</v>
      </c>
      <c r="F338">
        <v>0</v>
      </c>
      <c r="G338">
        <v>40</v>
      </c>
      <c r="H338">
        <v>0</v>
      </c>
      <c r="I338" s="1">
        <v>43773</v>
      </c>
      <c r="J338" t="s">
        <v>48</v>
      </c>
      <c r="K338" t="s">
        <v>49</v>
      </c>
      <c r="L338" t="s">
        <v>1062</v>
      </c>
      <c r="M338" t="s">
        <v>933</v>
      </c>
      <c r="N338" t="s">
        <v>20</v>
      </c>
      <c r="O338" t="s">
        <v>20</v>
      </c>
    </row>
    <row r="339" spans="1:15" x14ac:dyDescent="0.25">
      <c r="A339" t="str">
        <f t="shared" si="21"/>
        <v xml:space="preserve">  03100-1030</v>
      </c>
      <c r="B339" t="s">
        <v>570</v>
      </c>
      <c r="C339">
        <v>1911</v>
      </c>
      <c r="D339" t="str">
        <f>"CD"</f>
        <v>CD</v>
      </c>
      <c r="E339">
        <v>71082</v>
      </c>
      <c r="F339">
        <v>0</v>
      </c>
      <c r="G339">
        <v>947.6</v>
      </c>
      <c r="H339">
        <v>0</v>
      </c>
      <c r="I339" s="1">
        <v>43777</v>
      </c>
      <c r="J339">
        <v>1317</v>
      </c>
      <c r="K339">
        <v>1876</v>
      </c>
      <c r="L339" t="s">
        <v>154</v>
      </c>
      <c r="M339" t="s">
        <v>157</v>
      </c>
      <c r="N339" s="1">
        <v>43752</v>
      </c>
      <c r="O339" t="s">
        <v>20</v>
      </c>
    </row>
    <row r="340" spans="1:15" x14ac:dyDescent="0.25">
      <c r="A340" t="str">
        <f t="shared" si="21"/>
        <v xml:space="preserve">  03100-1030</v>
      </c>
      <c r="B340" t="s">
        <v>570</v>
      </c>
      <c r="C340">
        <v>1911</v>
      </c>
      <c r="D340" t="str">
        <f>"CD"</f>
        <v>CD</v>
      </c>
      <c r="E340">
        <v>71082</v>
      </c>
      <c r="F340">
        <v>0</v>
      </c>
      <c r="G340">
        <v>174704.8</v>
      </c>
      <c r="H340">
        <v>0</v>
      </c>
      <c r="I340" s="1">
        <v>43777</v>
      </c>
      <c r="J340">
        <v>1318</v>
      </c>
      <c r="K340">
        <v>3964</v>
      </c>
      <c r="L340" t="s">
        <v>988</v>
      </c>
      <c r="M340" t="s">
        <v>1060</v>
      </c>
      <c r="N340" t="s">
        <v>20</v>
      </c>
      <c r="O340" t="s">
        <v>20</v>
      </c>
    </row>
    <row r="341" spans="1:15" x14ac:dyDescent="0.25">
      <c r="A341" t="str">
        <f t="shared" si="21"/>
        <v xml:space="preserve">  03100-1030</v>
      </c>
      <c r="B341" t="s">
        <v>570</v>
      </c>
      <c r="C341">
        <v>1911</v>
      </c>
      <c r="D341" t="str">
        <f>"JE"</f>
        <v>JE</v>
      </c>
      <c r="E341">
        <v>71116</v>
      </c>
      <c r="F341">
        <v>59534</v>
      </c>
      <c r="G341">
        <v>0</v>
      </c>
      <c r="H341">
        <v>0</v>
      </c>
      <c r="I341" s="1">
        <v>43781</v>
      </c>
      <c r="J341" t="s">
        <v>223</v>
      </c>
      <c r="K341" t="s">
        <v>49</v>
      </c>
      <c r="L341" t="s">
        <v>1063</v>
      </c>
      <c r="M341" t="s">
        <v>1064</v>
      </c>
      <c r="N341" t="s">
        <v>20</v>
      </c>
      <c r="O341" t="s">
        <v>20</v>
      </c>
    </row>
    <row r="342" spans="1:15" x14ac:dyDescent="0.25">
      <c r="A342" t="str">
        <f t="shared" si="21"/>
        <v xml:space="preserve">  03100-1030</v>
      </c>
      <c r="B342" t="s">
        <v>570</v>
      </c>
      <c r="C342">
        <v>1911</v>
      </c>
      <c r="D342" t="str">
        <f>"JE"</f>
        <v>JE</v>
      </c>
      <c r="E342">
        <v>71117</v>
      </c>
      <c r="F342">
        <v>250000</v>
      </c>
      <c r="G342">
        <v>0</v>
      </c>
      <c r="H342">
        <v>0</v>
      </c>
      <c r="I342" s="1">
        <v>43781</v>
      </c>
      <c r="J342" t="s">
        <v>223</v>
      </c>
      <c r="K342" t="s">
        <v>49</v>
      </c>
      <c r="L342" t="s">
        <v>1065</v>
      </c>
      <c r="M342" t="s">
        <v>1066</v>
      </c>
      <c r="N342" t="s">
        <v>20</v>
      </c>
      <c r="O342" t="s">
        <v>20</v>
      </c>
    </row>
    <row r="343" spans="1:15" x14ac:dyDescent="0.25">
      <c r="A343" t="str">
        <f t="shared" si="21"/>
        <v xml:space="preserve">  03100-1030</v>
      </c>
      <c r="B343" t="s">
        <v>570</v>
      </c>
      <c r="C343">
        <v>1911</v>
      </c>
      <c r="D343" t="str">
        <f>"CD"</f>
        <v>CD</v>
      </c>
      <c r="E343">
        <v>71134</v>
      </c>
      <c r="F343">
        <v>0</v>
      </c>
      <c r="G343">
        <v>4524.18</v>
      </c>
      <c r="H343">
        <v>0</v>
      </c>
      <c r="I343" s="1">
        <v>43783</v>
      </c>
      <c r="J343">
        <v>1319</v>
      </c>
      <c r="K343">
        <v>1876</v>
      </c>
      <c r="L343" t="s">
        <v>154</v>
      </c>
      <c r="M343" t="s">
        <v>158</v>
      </c>
      <c r="N343" t="s">
        <v>159</v>
      </c>
      <c r="O343" t="s">
        <v>20</v>
      </c>
    </row>
    <row r="344" spans="1:15" x14ac:dyDescent="0.25">
      <c r="A344" t="str">
        <f t="shared" si="21"/>
        <v xml:space="preserve">  03100-1030</v>
      </c>
      <c r="B344" t="s">
        <v>570</v>
      </c>
      <c r="C344">
        <v>1911</v>
      </c>
      <c r="D344" t="str">
        <f>"CD"</f>
        <v>CD</v>
      </c>
      <c r="E344">
        <v>71330</v>
      </c>
      <c r="F344">
        <v>0</v>
      </c>
      <c r="G344">
        <v>2436.8000000000002</v>
      </c>
      <c r="H344">
        <v>0</v>
      </c>
      <c r="I344" s="1">
        <v>43794</v>
      </c>
      <c r="J344">
        <v>1320</v>
      </c>
      <c r="K344">
        <v>41</v>
      </c>
      <c r="L344" t="s">
        <v>160</v>
      </c>
      <c r="M344" t="s">
        <v>161</v>
      </c>
      <c r="N344" t="s">
        <v>162</v>
      </c>
      <c r="O344" t="s">
        <v>20</v>
      </c>
    </row>
    <row r="345" spans="1:15" x14ac:dyDescent="0.25">
      <c r="A345" t="str">
        <f t="shared" si="21"/>
        <v xml:space="preserve">  03100-1030</v>
      </c>
      <c r="B345" t="s">
        <v>570</v>
      </c>
      <c r="C345">
        <v>1911</v>
      </c>
      <c r="D345" t="str">
        <f>"CD"</f>
        <v>CD</v>
      </c>
      <c r="E345">
        <v>71330</v>
      </c>
      <c r="F345">
        <v>0</v>
      </c>
      <c r="G345">
        <v>1744</v>
      </c>
      <c r="H345">
        <v>0</v>
      </c>
      <c r="I345" s="1">
        <v>43794</v>
      </c>
      <c r="J345">
        <v>1322</v>
      </c>
      <c r="K345">
        <v>4011</v>
      </c>
      <c r="L345" t="s">
        <v>858</v>
      </c>
      <c r="M345" t="s">
        <v>1061</v>
      </c>
      <c r="N345" t="s">
        <v>20</v>
      </c>
      <c r="O345" t="s">
        <v>20</v>
      </c>
    </row>
    <row r="346" spans="1:15" x14ac:dyDescent="0.25">
      <c r="A346" t="str">
        <f t="shared" si="21"/>
        <v xml:space="preserve">  03100-1030</v>
      </c>
      <c r="B346" t="s">
        <v>570</v>
      </c>
      <c r="C346">
        <v>1911</v>
      </c>
      <c r="D346" t="str">
        <f>"JE"</f>
        <v>JE</v>
      </c>
      <c r="E346">
        <v>71419</v>
      </c>
      <c r="F346">
        <v>142.58000000000001</v>
      </c>
      <c r="G346">
        <v>0</v>
      </c>
      <c r="H346">
        <v>0</v>
      </c>
      <c r="I346" s="1">
        <v>43799</v>
      </c>
      <c r="J346" t="s">
        <v>636</v>
      </c>
      <c r="K346" t="s">
        <v>49</v>
      </c>
      <c r="L346" t="s">
        <v>1067</v>
      </c>
      <c r="M346" t="s">
        <v>638</v>
      </c>
      <c r="N346" t="s">
        <v>20</v>
      </c>
      <c r="O346" t="s">
        <v>20</v>
      </c>
    </row>
    <row r="347" spans="1:15" s="18" customFormat="1" x14ac:dyDescent="0.25">
      <c r="A347" t="str">
        <f t="shared" si="21"/>
        <v xml:space="preserve">  03100-1030</v>
      </c>
      <c r="B347" t="s">
        <v>570</v>
      </c>
      <c r="C347">
        <v>1912</v>
      </c>
      <c r="D347" t="str">
        <f>"JE"</f>
        <v>JE</v>
      </c>
      <c r="E347">
        <v>71433</v>
      </c>
      <c r="F347">
        <v>0</v>
      </c>
      <c r="G347">
        <v>40</v>
      </c>
      <c r="H347">
        <v>0</v>
      </c>
      <c r="I347" s="1">
        <v>43801</v>
      </c>
      <c r="J347" t="s">
        <v>931</v>
      </c>
      <c r="K347" t="s">
        <v>49</v>
      </c>
      <c r="L347" t="s">
        <v>1071</v>
      </c>
      <c r="M347" t="s">
        <v>933</v>
      </c>
      <c r="N347" t="s">
        <v>20</v>
      </c>
      <c r="O347" t="s">
        <v>20</v>
      </c>
    </row>
    <row r="348" spans="1:15" x14ac:dyDescent="0.25">
      <c r="A348" t="str">
        <f t="shared" si="21"/>
        <v xml:space="preserve">  03100-1030</v>
      </c>
      <c r="B348" t="s">
        <v>570</v>
      </c>
      <c r="C348">
        <v>1912</v>
      </c>
      <c r="D348" t="str">
        <f>"CD"</f>
        <v>CD</v>
      </c>
      <c r="E348">
        <v>71622</v>
      </c>
      <c r="F348">
        <v>0</v>
      </c>
      <c r="G348">
        <v>3684.98</v>
      </c>
      <c r="H348">
        <v>0</v>
      </c>
      <c r="I348" s="1">
        <v>43811</v>
      </c>
      <c r="J348">
        <v>1323</v>
      </c>
      <c r="K348">
        <v>598</v>
      </c>
      <c r="L348" t="s">
        <v>152</v>
      </c>
      <c r="M348" t="s">
        <v>165</v>
      </c>
      <c r="N348" t="s">
        <v>20</v>
      </c>
      <c r="O348" t="s">
        <v>20</v>
      </c>
    </row>
    <row r="349" spans="1:15" s="18" customFormat="1" x14ac:dyDescent="0.25">
      <c r="A349" t="str">
        <f t="shared" si="21"/>
        <v xml:space="preserve">  03100-1030</v>
      </c>
      <c r="B349" t="s">
        <v>570</v>
      </c>
      <c r="C349">
        <v>1912</v>
      </c>
      <c r="D349" t="str">
        <f>"CD"</f>
        <v>CD</v>
      </c>
      <c r="E349">
        <v>71622</v>
      </c>
      <c r="F349">
        <v>0</v>
      </c>
      <c r="G349">
        <v>29750</v>
      </c>
      <c r="H349">
        <v>0</v>
      </c>
      <c r="I349" s="1">
        <v>43811</v>
      </c>
      <c r="J349">
        <v>1324</v>
      </c>
      <c r="K349">
        <v>2707</v>
      </c>
      <c r="L349" t="s">
        <v>583</v>
      </c>
      <c r="M349" t="s">
        <v>1068</v>
      </c>
      <c r="N349" t="s">
        <v>20</v>
      </c>
      <c r="O349" t="s">
        <v>20</v>
      </c>
    </row>
    <row r="350" spans="1:15" x14ac:dyDescent="0.25">
      <c r="A350" t="str">
        <f t="shared" si="21"/>
        <v xml:space="preserve">  03100-1030</v>
      </c>
      <c r="B350" t="s">
        <v>570</v>
      </c>
      <c r="C350">
        <v>1912</v>
      </c>
      <c r="D350" t="str">
        <f>"CD"</f>
        <v>CD</v>
      </c>
      <c r="E350">
        <v>71622</v>
      </c>
      <c r="F350">
        <v>0</v>
      </c>
      <c r="G350">
        <v>3226</v>
      </c>
      <c r="H350">
        <v>0</v>
      </c>
      <c r="I350" s="1">
        <v>43811</v>
      </c>
      <c r="J350">
        <v>1326</v>
      </c>
      <c r="K350">
        <v>1052</v>
      </c>
      <c r="L350" t="s">
        <v>639</v>
      </c>
      <c r="M350" t="s">
        <v>1069</v>
      </c>
      <c r="N350" t="s">
        <v>1070</v>
      </c>
      <c r="O350" t="s">
        <v>20</v>
      </c>
    </row>
    <row r="351" spans="1:15" x14ac:dyDescent="0.25">
      <c r="A351" t="str">
        <f t="shared" si="21"/>
        <v xml:space="preserve">  03100-1030</v>
      </c>
      <c r="B351" t="s">
        <v>570</v>
      </c>
      <c r="C351">
        <v>1912</v>
      </c>
      <c r="D351" t="str">
        <f>"JE"</f>
        <v>JE</v>
      </c>
      <c r="E351">
        <v>72048</v>
      </c>
      <c r="F351">
        <v>3551</v>
      </c>
      <c r="G351">
        <v>0</v>
      </c>
      <c r="H351">
        <v>0</v>
      </c>
      <c r="I351" s="1">
        <v>43819</v>
      </c>
      <c r="J351" t="s">
        <v>1073</v>
      </c>
      <c r="K351" t="s">
        <v>49</v>
      </c>
      <c r="L351" t="s">
        <v>1074</v>
      </c>
      <c r="M351" t="s">
        <v>95</v>
      </c>
      <c r="N351" t="s">
        <v>20</v>
      </c>
      <c r="O351" t="s">
        <v>20</v>
      </c>
    </row>
    <row r="352" spans="1:15" x14ac:dyDescent="0.25">
      <c r="A352" t="str">
        <f t="shared" si="21"/>
        <v xml:space="preserve">  03100-1030</v>
      </c>
      <c r="B352" t="s">
        <v>570</v>
      </c>
      <c r="C352">
        <v>1912</v>
      </c>
      <c r="D352" t="str">
        <f>"CD"</f>
        <v>CD</v>
      </c>
      <c r="E352">
        <v>71772</v>
      </c>
      <c r="F352">
        <v>0</v>
      </c>
      <c r="G352">
        <v>1085</v>
      </c>
      <c r="H352">
        <v>0</v>
      </c>
      <c r="I352" s="1">
        <v>43826</v>
      </c>
      <c r="J352">
        <v>1327</v>
      </c>
      <c r="K352">
        <v>317</v>
      </c>
      <c r="L352" t="s">
        <v>142</v>
      </c>
      <c r="M352" t="s">
        <v>167</v>
      </c>
      <c r="N352" t="s">
        <v>20</v>
      </c>
      <c r="O352" t="s">
        <v>20</v>
      </c>
    </row>
    <row r="353" spans="1:15" x14ac:dyDescent="0.25">
      <c r="A353" t="str">
        <f t="shared" si="21"/>
        <v xml:space="preserve">  03100-1030</v>
      </c>
      <c r="B353" t="s">
        <v>570</v>
      </c>
      <c r="C353">
        <v>1912</v>
      </c>
      <c r="D353" t="str">
        <f>"CD"</f>
        <v>CD</v>
      </c>
      <c r="E353">
        <v>71772</v>
      </c>
      <c r="F353">
        <v>0</v>
      </c>
      <c r="G353">
        <v>127.05</v>
      </c>
      <c r="H353">
        <v>0</v>
      </c>
      <c r="I353" s="1">
        <v>43826</v>
      </c>
      <c r="J353">
        <v>1328</v>
      </c>
      <c r="K353">
        <v>739</v>
      </c>
      <c r="L353" t="s">
        <v>116</v>
      </c>
      <c r="M353" t="s">
        <v>168</v>
      </c>
      <c r="N353" t="s">
        <v>20</v>
      </c>
      <c r="O353" t="s">
        <v>20</v>
      </c>
    </row>
    <row r="354" spans="1:15" x14ac:dyDescent="0.25">
      <c r="A354" t="str">
        <f t="shared" si="21"/>
        <v xml:space="preserve">  03100-1030</v>
      </c>
      <c r="B354" t="s">
        <v>570</v>
      </c>
      <c r="C354">
        <v>1912</v>
      </c>
      <c r="D354" t="str">
        <f t="shared" ref="D354:D359" si="22">"RE"</f>
        <v>RE</v>
      </c>
      <c r="E354">
        <v>71811</v>
      </c>
      <c r="F354">
        <v>13625.81</v>
      </c>
      <c r="G354">
        <v>0</v>
      </c>
      <c r="H354">
        <v>0</v>
      </c>
      <c r="I354" s="1">
        <v>43829</v>
      </c>
      <c r="J354" t="s">
        <v>1075</v>
      </c>
      <c r="K354" t="s">
        <v>49</v>
      </c>
      <c r="L354" t="s">
        <v>559</v>
      </c>
      <c r="M354" t="s">
        <v>1076</v>
      </c>
      <c r="N354" t="s">
        <v>610</v>
      </c>
      <c r="O354" t="s">
        <v>20</v>
      </c>
    </row>
    <row r="355" spans="1:15" x14ac:dyDescent="0.25">
      <c r="A355" t="str">
        <f t="shared" si="21"/>
        <v xml:space="preserve">  03100-1030</v>
      </c>
      <c r="B355" t="s">
        <v>570</v>
      </c>
      <c r="C355">
        <v>1912</v>
      </c>
      <c r="D355" t="str">
        <f t="shared" si="22"/>
        <v>RE</v>
      </c>
      <c r="E355">
        <v>71811</v>
      </c>
      <c r="F355">
        <v>52023</v>
      </c>
      <c r="G355">
        <v>0</v>
      </c>
      <c r="H355">
        <v>0</v>
      </c>
      <c r="I355" s="1">
        <v>43829</v>
      </c>
      <c r="J355" t="s">
        <v>1077</v>
      </c>
      <c r="K355" t="s">
        <v>49</v>
      </c>
      <c r="L355" t="s">
        <v>559</v>
      </c>
      <c r="M355" t="s">
        <v>1076</v>
      </c>
      <c r="N355" t="s">
        <v>612</v>
      </c>
      <c r="O355" t="s">
        <v>20</v>
      </c>
    </row>
    <row r="356" spans="1:15" x14ac:dyDescent="0.25">
      <c r="A356" t="str">
        <f t="shared" si="21"/>
        <v xml:space="preserve">  03100-1030</v>
      </c>
      <c r="B356" t="s">
        <v>570</v>
      </c>
      <c r="C356">
        <v>1912</v>
      </c>
      <c r="D356" t="str">
        <f t="shared" si="22"/>
        <v>RE</v>
      </c>
      <c r="E356">
        <v>71811</v>
      </c>
      <c r="F356">
        <v>167276.76999999999</v>
      </c>
      <c r="G356">
        <v>0</v>
      </c>
      <c r="H356">
        <v>0</v>
      </c>
      <c r="I356" s="1">
        <v>43829</v>
      </c>
      <c r="J356" t="s">
        <v>1078</v>
      </c>
      <c r="K356" t="s">
        <v>49</v>
      </c>
      <c r="L356" t="s">
        <v>559</v>
      </c>
      <c r="M356" t="s">
        <v>1076</v>
      </c>
      <c r="N356" t="s">
        <v>614</v>
      </c>
      <c r="O356" t="s">
        <v>20</v>
      </c>
    </row>
    <row r="357" spans="1:15" x14ac:dyDescent="0.25">
      <c r="A357" t="str">
        <f t="shared" si="21"/>
        <v xml:space="preserve">  03100-1030</v>
      </c>
      <c r="B357" t="s">
        <v>570</v>
      </c>
      <c r="C357">
        <v>1912</v>
      </c>
      <c r="D357" t="str">
        <f t="shared" si="22"/>
        <v>RE</v>
      </c>
      <c r="E357">
        <v>71811</v>
      </c>
      <c r="F357">
        <v>183788.44</v>
      </c>
      <c r="G357">
        <v>0</v>
      </c>
      <c r="H357">
        <v>0</v>
      </c>
      <c r="I357" s="1">
        <v>43829</v>
      </c>
      <c r="J357" t="s">
        <v>1079</v>
      </c>
      <c r="K357" t="s">
        <v>49</v>
      </c>
      <c r="L357" t="s">
        <v>559</v>
      </c>
      <c r="M357" t="s">
        <v>1076</v>
      </c>
      <c r="N357" t="s">
        <v>616</v>
      </c>
      <c r="O357" t="s">
        <v>20</v>
      </c>
    </row>
    <row r="358" spans="1:15" x14ac:dyDescent="0.25">
      <c r="A358" t="str">
        <f t="shared" si="21"/>
        <v xml:space="preserve">  03100-1030</v>
      </c>
      <c r="B358" t="s">
        <v>570</v>
      </c>
      <c r="C358">
        <v>1912</v>
      </c>
      <c r="D358" t="str">
        <f t="shared" si="22"/>
        <v>RE</v>
      </c>
      <c r="E358">
        <v>71811</v>
      </c>
      <c r="F358">
        <v>8500</v>
      </c>
      <c r="G358">
        <v>0</v>
      </c>
      <c r="H358">
        <v>0</v>
      </c>
      <c r="I358" s="1">
        <v>43829</v>
      </c>
      <c r="J358" t="s">
        <v>1080</v>
      </c>
      <c r="K358" t="s">
        <v>49</v>
      </c>
      <c r="L358" t="s">
        <v>559</v>
      </c>
      <c r="M358" t="s">
        <v>1076</v>
      </c>
      <c r="N358" t="s">
        <v>618</v>
      </c>
      <c r="O358" t="s">
        <v>20</v>
      </c>
    </row>
    <row r="359" spans="1:15" x14ac:dyDescent="0.25">
      <c r="A359" t="str">
        <f t="shared" si="21"/>
        <v xml:space="preserve">  03100-1030</v>
      </c>
      <c r="B359" t="s">
        <v>570</v>
      </c>
      <c r="C359">
        <v>1912</v>
      </c>
      <c r="D359" t="str">
        <f t="shared" si="22"/>
        <v>RE</v>
      </c>
      <c r="E359">
        <v>71811</v>
      </c>
      <c r="F359">
        <v>27605.9</v>
      </c>
      <c r="G359">
        <v>0</v>
      </c>
      <c r="H359">
        <v>0</v>
      </c>
      <c r="I359" s="1">
        <v>43829</v>
      </c>
      <c r="J359" t="s">
        <v>1081</v>
      </c>
      <c r="K359" t="s">
        <v>49</v>
      </c>
      <c r="L359" t="s">
        <v>559</v>
      </c>
      <c r="M359" t="s">
        <v>1076</v>
      </c>
      <c r="N359" t="s">
        <v>620</v>
      </c>
      <c r="O359" t="s">
        <v>20</v>
      </c>
    </row>
    <row r="360" spans="1:15" x14ac:dyDescent="0.25">
      <c r="A360" t="str">
        <f t="shared" si="21"/>
        <v xml:space="preserve">  03100-1030</v>
      </c>
      <c r="B360" t="s">
        <v>570</v>
      </c>
      <c r="C360">
        <v>1912</v>
      </c>
      <c r="D360" t="str">
        <f>"JE"</f>
        <v>JE</v>
      </c>
      <c r="E360">
        <v>71876</v>
      </c>
      <c r="F360">
        <v>135.80000000000001</v>
      </c>
      <c r="G360">
        <v>0</v>
      </c>
      <c r="H360">
        <v>0</v>
      </c>
      <c r="I360" s="1">
        <v>43830</v>
      </c>
      <c r="J360" t="s">
        <v>636</v>
      </c>
      <c r="K360" t="s">
        <v>49</v>
      </c>
      <c r="L360" t="s">
        <v>1072</v>
      </c>
      <c r="M360" t="s">
        <v>638</v>
      </c>
      <c r="N360" t="s">
        <v>20</v>
      </c>
      <c r="O360" t="s">
        <v>20</v>
      </c>
    </row>
    <row r="361" spans="1:15" x14ac:dyDescent="0.25">
      <c r="A361" t="str">
        <f t="shared" si="21"/>
        <v xml:space="preserve">  03100-1030</v>
      </c>
      <c r="B361" t="s">
        <v>570</v>
      </c>
      <c r="C361">
        <v>1912</v>
      </c>
      <c r="D361" t="str">
        <f>"RE"</f>
        <v>RE</v>
      </c>
      <c r="E361">
        <v>71887</v>
      </c>
      <c r="F361">
        <v>1250</v>
      </c>
      <c r="G361">
        <v>0</v>
      </c>
      <c r="H361">
        <v>0</v>
      </c>
      <c r="I361" s="1">
        <v>43832</v>
      </c>
      <c r="J361" t="s">
        <v>1082</v>
      </c>
      <c r="K361" t="s">
        <v>49</v>
      </c>
      <c r="L361" t="s">
        <v>559</v>
      </c>
      <c r="M361" t="s">
        <v>1083</v>
      </c>
      <c r="N361" t="s">
        <v>871</v>
      </c>
      <c r="O361" t="s">
        <v>20</v>
      </c>
    </row>
    <row r="362" spans="1:15" x14ac:dyDescent="0.25">
      <c r="A362" t="str">
        <f t="shared" si="21"/>
        <v xml:space="preserve">  03100-1030</v>
      </c>
      <c r="B362" t="s">
        <v>570</v>
      </c>
      <c r="C362">
        <v>2001</v>
      </c>
      <c r="D362" t="str">
        <f>"JE"</f>
        <v>JE</v>
      </c>
      <c r="E362">
        <v>71897</v>
      </c>
      <c r="F362">
        <v>0</v>
      </c>
      <c r="G362">
        <v>40</v>
      </c>
      <c r="H362">
        <v>0</v>
      </c>
      <c r="I362" s="1">
        <v>43832</v>
      </c>
      <c r="J362" t="s">
        <v>931</v>
      </c>
      <c r="K362" t="s">
        <v>49</v>
      </c>
      <c r="L362" t="s">
        <v>1090</v>
      </c>
      <c r="M362" t="s">
        <v>933</v>
      </c>
      <c r="N362" t="s">
        <v>20</v>
      </c>
      <c r="O362" t="s">
        <v>20</v>
      </c>
    </row>
    <row r="363" spans="1:15" x14ac:dyDescent="0.25">
      <c r="A363" t="str">
        <f t="shared" si="21"/>
        <v xml:space="preserve">  03100-1030</v>
      </c>
      <c r="B363" t="s">
        <v>570</v>
      </c>
      <c r="C363">
        <v>2001</v>
      </c>
      <c r="D363" t="str">
        <f>"CD"</f>
        <v>CD</v>
      </c>
      <c r="E363">
        <v>71936</v>
      </c>
      <c r="F363">
        <v>0</v>
      </c>
      <c r="G363">
        <v>600</v>
      </c>
      <c r="H363">
        <v>0</v>
      </c>
      <c r="I363" s="1">
        <v>43837</v>
      </c>
      <c r="J363">
        <v>1329</v>
      </c>
      <c r="K363">
        <v>2889</v>
      </c>
      <c r="L363" t="s">
        <v>136</v>
      </c>
      <c r="M363" t="s">
        <v>1084</v>
      </c>
      <c r="N363" t="s">
        <v>20</v>
      </c>
      <c r="O363" t="s">
        <v>20</v>
      </c>
    </row>
    <row r="364" spans="1:15" x14ac:dyDescent="0.25">
      <c r="A364" t="str">
        <f t="shared" si="21"/>
        <v xml:space="preserve">  03100-1030</v>
      </c>
      <c r="B364" t="s">
        <v>570</v>
      </c>
      <c r="C364">
        <v>2001</v>
      </c>
      <c r="D364" t="str">
        <f>"CD"</f>
        <v>CD</v>
      </c>
      <c r="E364">
        <v>72066</v>
      </c>
      <c r="F364">
        <v>0</v>
      </c>
      <c r="G364">
        <v>868</v>
      </c>
      <c r="H364">
        <v>0</v>
      </c>
      <c r="I364" s="1">
        <v>43846</v>
      </c>
      <c r="J364">
        <v>1331</v>
      </c>
      <c r="K364">
        <v>4011</v>
      </c>
      <c r="L364" t="s">
        <v>858</v>
      </c>
      <c r="M364" t="s">
        <v>1085</v>
      </c>
      <c r="N364" t="s">
        <v>20</v>
      </c>
      <c r="O364" t="s">
        <v>20</v>
      </c>
    </row>
    <row r="365" spans="1:15" x14ac:dyDescent="0.25">
      <c r="A365" t="str">
        <f t="shared" si="21"/>
        <v xml:space="preserve">  03100-1030</v>
      </c>
      <c r="B365" t="s">
        <v>570</v>
      </c>
      <c r="C365">
        <v>2001</v>
      </c>
      <c r="D365" t="str">
        <f>"RE"</f>
        <v>RE</v>
      </c>
      <c r="E365">
        <v>72059</v>
      </c>
      <c r="F365">
        <v>56</v>
      </c>
      <c r="G365">
        <v>0</v>
      </c>
      <c r="H365">
        <v>0</v>
      </c>
      <c r="I365" s="1">
        <v>43846</v>
      </c>
      <c r="J365" t="s">
        <v>1092</v>
      </c>
      <c r="K365" t="s">
        <v>49</v>
      </c>
      <c r="L365" t="s">
        <v>559</v>
      </c>
      <c r="M365" t="s">
        <v>1093</v>
      </c>
      <c r="N365" t="s">
        <v>871</v>
      </c>
      <c r="O365" t="s">
        <v>20</v>
      </c>
    </row>
    <row r="366" spans="1:15" x14ac:dyDescent="0.25">
      <c r="A366" t="str">
        <f t="shared" si="21"/>
        <v xml:space="preserve">  03100-1030</v>
      </c>
      <c r="B366" t="s">
        <v>570</v>
      </c>
      <c r="C366">
        <v>2001</v>
      </c>
      <c r="D366" t="str">
        <f>"CD"</f>
        <v>CD</v>
      </c>
      <c r="E366">
        <v>72176</v>
      </c>
      <c r="F366">
        <v>0</v>
      </c>
      <c r="G366">
        <v>9509.8499999899996</v>
      </c>
      <c r="H366">
        <v>0</v>
      </c>
      <c r="I366" s="1">
        <v>43857</v>
      </c>
      <c r="J366">
        <v>1332</v>
      </c>
      <c r="K366">
        <v>366</v>
      </c>
      <c r="L366" t="s">
        <v>625</v>
      </c>
      <c r="M366" t="s">
        <v>1086</v>
      </c>
      <c r="N366" t="s">
        <v>1087</v>
      </c>
      <c r="O366" t="s">
        <v>20</v>
      </c>
    </row>
    <row r="367" spans="1:15" s="18" customFormat="1" x14ac:dyDescent="0.25">
      <c r="A367" t="str">
        <f t="shared" si="21"/>
        <v xml:space="preserve">  03100-1030</v>
      </c>
      <c r="B367" t="s">
        <v>570</v>
      </c>
      <c r="C367">
        <v>2001</v>
      </c>
      <c r="D367" t="str">
        <f>"CD"</f>
        <v>CD</v>
      </c>
      <c r="E367">
        <v>72176</v>
      </c>
      <c r="F367">
        <v>0</v>
      </c>
      <c r="G367">
        <v>6500</v>
      </c>
      <c r="H367">
        <v>0</v>
      </c>
      <c r="I367" s="1">
        <v>43857</v>
      </c>
      <c r="J367">
        <v>1333</v>
      </c>
      <c r="K367">
        <v>1052</v>
      </c>
      <c r="L367" t="s">
        <v>639</v>
      </c>
      <c r="M367" t="s">
        <v>1088</v>
      </c>
      <c r="N367" t="s">
        <v>1089</v>
      </c>
      <c r="O367" t="s">
        <v>20</v>
      </c>
    </row>
    <row r="368" spans="1:15" x14ac:dyDescent="0.25">
      <c r="A368" t="str">
        <f t="shared" si="21"/>
        <v xml:space="preserve">  03100-1030</v>
      </c>
      <c r="B368" t="s">
        <v>570</v>
      </c>
      <c r="C368">
        <v>2001</v>
      </c>
      <c r="D368" t="str">
        <f>"JE"</f>
        <v>JE</v>
      </c>
      <c r="E368">
        <v>72330</v>
      </c>
      <c r="F368">
        <v>350.87</v>
      </c>
      <c r="G368">
        <v>0</v>
      </c>
      <c r="H368">
        <v>0</v>
      </c>
      <c r="I368" s="1">
        <v>43861</v>
      </c>
      <c r="J368" t="s">
        <v>636</v>
      </c>
      <c r="K368" t="s">
        <v>49</v>
      </c>
      <c r="L368" t="s">
        <v>1091</v>
      </c>
      <c r="M368" t="s">
        <v>638</v>
      </c>
      <c r="N368" t="s">
        <v>20</v>
      </c>
      <c r="O368" t="s">
        <v>20</v>
      </c>
    </row>
    <row r="369" spans="1:15" x14ac:dyDescent="0.25">
      <c r="A369" t="str">
        <f t="shared" si="21"/>
        <v xml:space="preserve">  03100-1030</v>
      </c>
      <c r="B369" t="s">
        <v>570</v>
      </c>
      <c r="C369">
        <v>2002</v>
      </c>
      <c r="D369" t="str">
        <f>"JE"</f>
        <v>JE</v>
      </c>
      <c r="E369">
        <v>72344</v>
      </c>
      <c r="F369">
        <v>0</v>
      </c>
      <c r="G369">
        <v>40</v>
      </c>
      <c r="H369">
        <v>0</v>
      </c>
      <c r="I369" s="1">
        <v>43865</v>
      </c>
      <c r="J369" t="s">
        <v>1106</v>
      </c>
      <c r="K369" t="s">
        <v>49</v>
      </c>
      <c r="L369" t="s">
        <v>1107</v>
      </c>
      <c r="M369" t="s">
        <v>1108</v>
      </c>
      <c r="N369" t="s">
        <v>20</v>
      </c>
      <c r="O369" t="s">
        <v>20</v>
      </c>
    </row>
    <row r="370" spans="1:15" x14ac:dyDescent="0.25">
      <c r="A370" t="str">
        <f t="shared" si="21"/>
        <v xml:space="preserve">  03100-1030</v>
      </c>
      <c r="B370" t="s">
        <v>570</v>
      </c>
      <c r="C370">
        <v>2002</v>
      </c>
      <c r="D370" t="str">
        <f t="shared" ref="D370:D378" si="23">"CD"</f>
        <v>CD</v>
      </c>
      <c r="E370">
        <v>72502</v>
      </c>
      <c r="F370">
        <v>0</v>
      </c>
      <c r="G370">
        <v>69000</v>
      </c>
      <c r="H370">
        <v>0</v>
      </c>
      <c r="I370" s="1">
        <v>43874</v>
      </c>
      <c r="J370">
        <v>1334</v>
      </c>
      <c r="K370">
        <v>1876</v>
      </c>
      <c r="L370" t="s">
        <v>154</v>
      </c>
      <c r="M370" t="s">
        <v>1097</v>
      </c>
      <c r="N370" t="s">
        <v>20</v>
      </c>
      <c r="O370" t="s">
        <v>20</v>
      </c>
    </row>
    <row r="371" spans="1:15" x14ac:dyDescent="0.25">
      <c r="A371" t="str">
        <f t="shared" si="21"/>
        <v xml:space="preserve">  03100-1030</v>
      </c>
      <c r="B371" t="s">
        <v>570</v>
      </c>
      <c r="C371">
        <v>2002</v>
      </c>
      <c r="D371" t="str">
        <f t="shared" si="23"/>
        <v>CD</v>
      </c>
      <c r="E371">
        <v>72502</v>
      </c>
      <c r="F371">
        <v>0</v>
      </c>
      <c r="G371">
        <v>5033.6099999999997</v>
      </c>
      <c r="H371">
        <v>0</v>
      </c>
      <c r="I371" s="1">
        <v>43874</v>
      </c>
      <c r="J371">
        <v>1336</v>
      </c>
      <c r="K371">
        <v>4140</v>
      </c>
      <c r="L371" t="s">
        <v>998</v>
      </c>
      <c r="M371" t="s">
        <v>1098</v>
      </c>
      <c r="N371" t="s">
        <v>20</v>
      </c>
      <c r="O371" t="s">
        <v>20</v>
      </c>
    </row>
    <row r="372" spans="1:15" x14ac:dyDescent="0.25">
      <c r="A372" t="str">
        <f t="shared" si="21"/>
        <v xml:space="preserve">  03100-1030</v>
      </c>
      <c r="B372" t="s">
        <v>570</v>
      </c>
      <c r="C372">
        <v>2002</v>
      </c>
      <c r="D372" t="str">
        <f t="shared" si="23"/>
        <v>CD</v>
      </c>
      <c r="E372">
        <v>72502</v>
      </c>
      <c r="F372">
        <v>0</v>
      </c>
      <c r="G372">
        <v>205652</v>
      </c>
      <c r="H372">
        <v>0</v>
      </c>
      <c r="I372" s="1">
        <v>43874</v>
      </c>
      <c r="J372">
        <v>1337</v>
      </c>
      <c r="K372">
        <v>1212</v>
      </c>
      <c r="L372" t="s">
        <v>1099</v>
      </c>
      <c r="M372" t="s">
        <v>1100</v>
      </c>
      <c r="N372" t="s">
        <v>20</v>
      </c>
      <c r="O372" t="s">
        <v>20</v>
      </c>
    </row>
    <row r="373" spans="1:15" x14ac:dyDescent="0.25">
      <c r="A373" t="str">
        <f t="shared" si="21"/>
        <v xml:space="preserve">  03100-1030</v>
      </c>
      <c r="B373" t="s">
        <v>570</v>
      </c>
      <c r="C373">
        <v>2002</v>
      </c>
      <c r="D373" t="str">
        <f t="shared" si="23"/>
        <v>CD</v>
      </c>
      <c r="E373">
        <v>72712</v>
      </c>
      <c r="F373">
        <v>0</v>
      </c>
      <c r="G373">
        <v>382.2</v>
      </c>
      <c r="H373">
        <v>0</v>
      </c>
      <c r="I373" s="1">
        <v>43888</v>
      </c>
      <c r="J373">
        <v>1338</v>
      </c>
      <c r="K373">
        <v>317</v>
      </c>
      <c r="L373" t="s">
        <v>142</v>
      </c>
      <c r="M373" t="s">
        <v>271</v>
      </c>
      <c r="N373" t="s">
        <v>20</v>
      </c>
      <c r="O373" t="s">
        <v>20</v>
      </c>
    </row>
    <row r="374" spans="1:15" x14ac:dyDescent="0.25">
      <c r="A374" t="str">
        <f t="shared" si="21"/>
        <v xml:space="preserve">  03100-1030</v>
      </c>
      <c r="B374" t="s">
        <v>570</v>
      </c>
      <c r="C374">
        <v>2002</v>
      </c>
      <c r="D374" t="str">
        <f t="shared" si="23"/>
        <v>CD</v>
      </c>
      <c r="E374">
        <v>72712</v>
      </c>
      <c r="F374">
        <v>0</v>
      </c>
      <c r="G374">
        <v>1486</v>
      </c>
      <c r="H374">
        <v>0</v>
      </c>
      <c r="I374" s="1">
        <v>43888</v>
      </c>
      <c r="J374">
        <v>1339</v>
      </c>
      <c r="K374">
        <v>1876</v>
      </c>
      <c r="L374" t="s">
        <v>154</v>
      </c>
      <c r="M374" t="s">
        <v>272</v>
      </c>
      <c r="N374" t="s">
        <v>273</v>
      </c>
      <c r="O374" t="s">
        <v>20</v>
      </c>
    </row>
    <row r="375" spans="1:15" x14ac:dyDescent="0.25">
      <c r="A375" t="str">
        <f t="shared" si="21"/>
        <v xml:space="preserve">  03100-1030</v>
      </c>
      <c r="B375" t="s">
        <v>570</v>
      </c>
      <c r="C375">
        <v>2002</v>
      </c>
      <c r="D375" t="str">
        <f t="shared" si="23"/>
        <v>CD</v>
      </c>
      <c r="E375">
        <v>72712</v>
      </c>
      <c r="F375">
        <v>0</v>
      </c>
      <c r="G375">
        <v>544.70000000000005</v>
      </c>
      <c r="H375">
        <v>0</v>
      </c>
      <c r="I375" s="1">
        <v>43888</v>
      </c>
      <c r="J375">
        <v>1340</v>
      </c>
      <c r="K375">
        <v>598</v>
      </c>
      <c r="L375" t="s">
        <v>152</v>
      </c>
      <c r="M375" t="s">
        <v>274</v>
      </c>
      <c r="N375" t="s">
        <v>20</v>
      </c>
      <c r="O375" t="s">
        <v>20</v>
      </c>
    </row>
    <row r="376" spans="1:15" s="18" customFormat="1" x14ac:dyDescent="0.25">
      <c r="A376" t="str">
        <f t="shared" si="21"/>
        <v xml:space="preserve">  03100-1030</v>
      </c>
      <c r="B376" t="s">
        <v>570</v>
      </c>
      <c r="C376">
        <v>2002</v>
      </c>
      <c r="D376" t="str">
        <f t="shared" si="23"/>
        <v>CD</v>
      </c>
      <c r="E376">
        <v>72712</v>
      </c>
      <c r="F376">
        <v>0</v>
      </c>
      <c r="G376">
        <v>454.94</v>
      </c>
      <c r="H376">
        <v>0</v>
      </c>
      <c r="I376" s="1">
        <v>43888</v>
      </c>
      <c r="J376">
        <v>1341</v>
      </c>
      <c r="K376">
        <v>1052</v>
      </c>
      <c r="L376" t="s">
        <v>639</v>
      </c>
      <c r="M376" t="s">
        <v>1101</v>
      </c>
      <c r="N376" t="s">
        <v>1102</v>
      </c>
      <c r="O376" t="s">
        <v>20</v>
      </c>
    </row>
    <row r="377" spans="1:15" x14ac:dyDescent="0.25">
      <c r="A377" t="str">
        <f t="shared" si="21"/>
        <v xml:space="preserve">  03100-1030</v>
      </c>
      <c r="B377" t="s">
        <v>570</v>
      </c>
      <c r="C377">
        <v>2002</v>
      </c>
      <c r="D377" t="str">
        <f t="shared" si="23"/>
        <v>CD</v>
      </c>
      <c r="E377">
        <v>72712</v>
      </c>
      <c r="F377">
        <v>0</v>
      </c>
      <c r="G377">
        <v>2486</v>
      </c>
      <c r="H377">
        <v>0</v>
      </c>
      <c r="I377" s="1">
        <v>43888</v>
      </c>
      <c r="J377">
        <v>1342</v>
      </c>
      <c r="K377">
        <v>1212</v>
      </c>
      <c r="L377" t="s">
        <v>1099</v>
      </c>
      <c r="M377" t="s">
        <v>1103</v>
      </c>
      <c r="N377" t="s">
        <v>1104</v>
      </c>
      <c r="O377" t="s">
        <v>20</v>
      </c>
    </row>
    <row r="378" spans="1:15" x14ac:dyDescent="0.25">
      <c r="A378" t="str">
        <f t="shared" si="21"/>
        <v xml:space="preserve">  03100-1030</v>
      </c>
      <c r="B378" t="s">
        <v>570</v>
      </c>
      <c r="C378">
        <v>2002</v>
      </c>
      <c r="D378" t="str">
        <f t="shared" si="23"/>
        <v>CD</v>
      </c>
      <c r="E378">
        <v>72793</v>
      </c>
      <c r="F378">
        <v>0</v>
      </c>
      <c r="G378">
        <v>-868</v>
      </c>
      <c r="H378">
        <v>0</v>
      </c>
      <c r="I378" s="1">
        <v>43888</v>
      </c>
      <c r="J378">
        <v>1331</v>
      </c>
      <c r="K378">
        <v>4011</v>
      </c>
      <c r="L378" t="s">
        <v>858</v>
      </c>
      <c r="M378" t="s">
        <v>1105</v>
      </c>
      <c r="N378" t="s">
        <v>20</v>
      </c>
      <c r="O378" t="s">
        <v>20</v>
      </c>
    </row>
    <row r="379" spans="1:15" x14ac:dyDescent="0.25">
      <c r="A379" t="str">
        <f t="shared" si="21"/>
        <v xml:space="preserve">  03100-1030</v>
      </c>
      <c r="B379" t="s">
        <v>570</v>
      </c>
      <c r="C379">
        <v>2002</v>
      </c>
      <c r="D379" t="str">
        <f>"JE"</f>
        <v>JE</v>
      </c>
      <c r="E379">
        <v>72758</v>
      </c>
      <c r="F379">
        <v>331.4</v>
      </c>
      <c r="G379">
        <v>0</v>
      </c>
      <c r="H379">
        <v>0</v>
      </c>
      <c r="I379" s="1">
        <v>43890</v>
      </c>
      <c r="J379" t="s">
        <v>636</v>
      </c>
      <c r="K379" t="s">
        <v>49</v>
      </c>
      <c r="L379" t="s">
        <v>1109</v>
      </c>
      <c r="M379" t="s">
        <v>638</v>
      </c>
      <c r="N379" t="s">
        <v>20</v>
      </c>
      <c r="O379" t="s">
        <v>20</v>
      </c>
    </row>
    <row r="380" spans="1:15" x14ac:dyDescent="0.25">
      <c r="A380" t="str">
        <f t="shared" si="21"/>
        <v xml:space="preserve">  03100-1030</v>
      </c>
      <c r="B380" t="s">
        <v>570</v>
      </c>
      <c r="C380">
        <v>2003</v>
      </c>
      <c r="D380" t="str">
        <f>"JE"</f>
        <v>JE</v>
      </c>
      <c r="E380">
        <v>72778</v>
      </c>
      <c r="F380">
        <v>0</v>
      </c>
      <c r="G380">
        <v>40</v>
      </c>
      <c r="H380">
        <v>0</v>
      </c>
      <c r="I380" s="1">
        <v>43892</v>
      </c>
      <c r="J380" t="s">
        <v>931</v>
      </c>
      <c r="K380" t="s">
        <v>49</v>
      </c>
      <c r="L380" t="s">
        <v>1113</v>
      </c>
      <c r="M380" t="s">
        <v>933</v>
      </c>
      <c r="N380" t="s">
        <v>20</v>
      </c>
      <c r="O380" t="s">
        <v>20</v>
      </c>
    </row>
    <row r="381" spans="1:15" x14ac:dyDescent="0.25">
      <c r="A381" t="str">
        <f t="shared" si="21"/>
        <v xml:space="preserve">  03100-1030</v>
      </c>
      <c r="B381" t="s">
        <v>570</v>
      </c>
      <c r="C381">
        <v>2003</v>
      </c>
      <c r="D381" t="str">
        <f t="shared" ref="D381:D388" si="24">"CD"</f>
        <v>CD</v>
      </c>
      <c r="E381">
        <v>72801</v>
      </c>
      <c r="F381">
        <v>0</v>
      </c>
      <c r="G381">
        <v>868</v>
      </c>
      <c r="H381">
        <v>0</v>
      </c>
      <c r="I381" s="1">
        <v>43893</v>
      </c>
      <c r="J381">
        <v>1343</v>
      </c>
      <c r="K381">
        <v>4011</v>
      </c>
      <c r="L381" t="s">
        <v>858</v>
      </c>
      <c r="M381" t="s">
        <v>1110</v>
      </c>
      <c r="N381" t="s">
        <v>20</v>
      </c>
      <c r="O381" t="s">
        <v>20</v>
      </c>
    </row>
    <row r="382" spans="1:15" x14ac:dyDescent="0.25">
      <c r="A382" t="str">
        <f t="shared" si="21"/>
        <v xml:space="preserve">  03100-1030</v>
      </c>
      <c r="B382" t="s">
        <v>570</v>
      </c>
      <c r="C382">
        <v>2003</v>
      </c>
      <c r="D382" t="str">
        <f t="shared" si="24"/>
        <v>CD</v>
      </c>
      <c r="E382">
        <v>72884</v>
      </c>
      <c r="F382">
        <v>0</v>
      </c>
      <c r="G382">
        <v>1655.85</v>
      </c>
      <c r="H382">
        <v>0</v>
      </c>
      <c r="I382" s="1">
        <v>43899</v>
      </c>
      <c r="J382">
        <v>1344</v>
      </c>
      <c r="K382">
        <v>317</v>
      </c>
      <c r="L382" t="s">
        <v>142</v>
      </c>
      <c r="M382" t="s">
        <v>275</v>
      </c>
      <c r="N382" t="s">
        <v>20</v>
      </c>
      <c r="O382" t="s">
        <v>20</v>
      </c>
    </row>
    <row r="383" spans="1:15" x14ac:dyDescent="0.25">
      <c r="A383" t="str">
        <f t="shared" si="21"/>
        <v xml:space="preserve">  03100-1030</v>
      </c>
      <c r="B383" t="s">
        <v>570</v>
      </c>
      <c r="C383">
        <v>2003</v>
      </c>
      <c r="D383" t="str">
        <f t="shared" si="24"/>
        <v>CD</v>
      </c>
      <c r="E383">
        <v>72884</v>
      </c>
      <c r="F383">
        <v>0</v>
      </c>
      <c r="G383">
        <v>313.89999999999998</v>
      </c>
      <c r="H383">
        <v>0</v>
      </c>
      <c r="I383" s="1">
        <v>43899</v>
      </c>
      <c r="J383">
        <v>1345</v>
      </c>
      <c r="K383">
        <v>1876</v>
      </c>
      <c r="L383" t="s">
        <v>154</v>
      </c>
      <c r="M383" t="s">
        <v>276</v>
      </c>
      <c r="N383" t="s">
        <v>20</v>
      </c>
      <c r="O383" t="s">
        <v>20</v>
      </c>
    </row>
    <row r="384" spans="1:15" s="18" customFormat="1" x14ac:dyDescent="0.25">
      <c r="A384" t="str">
        <f t="shared" si="21"/>
        <v xml:space="preserve">  03100-1030</v>
      </c>
      <c r="B384" t="s">
        <v>570</v>
      </c>
      <c r="C384">
        <v>2003</v>
      </c>
      <c r="D384" t="str">
        <f t="shared" si="24"/>
        <v>CD</v>
      </c>
      <c r="E384">
        <v>72884</v>
      </c>
      <c r="F384">
        <v>0</v>
      </c>
      <c r="G384">
        <v>3533.75</v>
      </c>
      <c r="H384">
        <v>0</v>
      </c>
      <c r="I384" s="1">
        <v>43899</v>
      </c>
      <c r="J384">
        <v>1348</v>
      </c>
      <c r="K384">
        <v>1052</v>
      </c>
      <c r="L384" t="s">
        <v>639</v>
      </c>
      <c r="M384" t="s">
        <v>1111</v>
      </c>
      <c r="N384" t="s">
        <v>20</v>
      </c>
      <c r="O384" t="s">
        <v>20</v>
      </c>
    </row>
    <row r="385" spans="1:15" x14ac:dyDescent="0.25">
      <c r="A385" t="str">
        <f t="shared" si="21"/>
        <v xml:space="preserve">  03100-1030</v>
      </c>
      <c r="B385" t="s">
        <v>570</v>
      </c>
      <c r="C385">
        <v>2003</v>
      </c>
      <c r="D385" t="str">
        <f t="shared" si="24"/>
        <v>CD</v>
      </c>
      <c r="E385">
        <v>72999</v>
      </c>
      <c r="F385">
        <v>0</v>
      </c>
      <c r="G385">
        <v>312</v>
      </c>
      <c r="H385">
        <v>0</v>
      </c>
      <c r="I385" s="1">
        <v>43909</v>
      </c>
      <c r="J385">
        <v>1353</v>
      </c>
      <c r="K385">
        <v>1668</v>
      </c>
      <c r="L385" t="s">
        <v>150</v>
      </c>
      <c r="M385" t="s">
        <v>284</v>
      </c>
      <c r="N385" t="s">
        <v>20</v>
      </c>
      <c r="O385" t="s">
        <v>20</v>
      </c>
    </row>
    <row r="386" spans="1:15" x14ac:dyDescent="0.25">
      <c r="A386" t="str">
        <f t="shared" si="21"/>
        <v xml:space="preserve">  03100-1030</v>
      </c>
      <c r="B386" t="s">
        <v>570</v>
      </c>
      <c r="C386">
        <v>2003</v>
      </c>
      <c r="D386" t="str">
        <f t="shared" si="24"/>
        <v>CD</v>
      </c>
      <c r="E386">
        <v>72999</v>
      </c>
      <c r="F386">
        <v>0</v>
      </c>
      <c r="G386">
        <v>372</v>
      </c>
      <c r="H386">
        <v>0</v>
      </c>
      <c r="I386" s="1">
        <v>43909</v>
      </c>
      <c r="J386">
        <v>1354</v>
      </c>
      <c r="K386">
        <v>489</v>
      </c>
      <c r="L386" t="s">
        <v>189</v>
      </c>
      <c r="M386" t="s">
        <v>285</v>
      </c>
      <c r="N386" t="s">
        <v>20</v>
      </c>
      <c r="O386" t="s">
        <v>20</v>
      </c>
    </row>
    <row r="387" spans="1:15" x14ac:dyDescent="0.25">
      <c r="A387" t="str">
        <f t="shared" ref="A387:A450" si="25">"  03100-1030"</f>
        <v xml:space="preserve">  03100-1030</v>
      </c>
      <c r="B387" t="s">
        <v>570</v>
      </c>
      <c r="C387">
        <v>2003</v>
      </c>
      <c r="D387" t="str">
        <f t="shared" si="24"/>
        <v>CD</v>
      </c>
      <c r="E387">
        <v>72999</v>
      </c>
      <c r="F387">
        <v>0</v>
      </c>
      <c r="G387">
        <v>1147.4000000000001</v>
      </c>
      <c r="H387">
        <v>0</v>
      </c>
      <c r="I387" s="1">
        <v>43909</v>
      </c>
      <c r="J387">
        <v>1355</v>
      </c>
      <c r="K387">
        <v>1876</v>
      </c>
      <c r="L387" t="s">
        <v>154</v>
      </c>
      <c r="M387" t="s">
        <v>286</v>
      </c>
      <c r="N387" s="1">
        <v>43887</v>
      </c>
      <c r="O387" t="s">
        <v>20</v>
      </c>
    </row>
    <row r="388" spans="1:15" x14ac:dyDescent="0.25">
      <c r="A388" t="str">
        <f t="shared" si="25"/>
        <v xml:space="preserve">  03100-1030</v>
      </c>
      <c r="B388" t="s">
        <v>570</v>
      </c>
      <c r="C388">
        <v>2003</v>
      </c>
      <c r="D388" t="str">
        <f t="shared" si="24"/>
        <v>CD</v>
      </c>
      <c r="E388">
        <v>73142</v>
      </c>
      <c r="F388">
        <v>0</v>
      </c>
      <c r="G388">
        <v>44712.9</v>
      </c>
      <c r="H388">
        <v>0</v>
      </c>
      <c r="I388" s="1">
        <v>43921</v>
      </c>
      <c r="J388">
        <v>1359</v>
      </c>
      <c r="K388">
        <v>1052</v>
      </c>
      <c r="L388" t="s">
        <v>639</v>
      </c>
      <c r="M388" t="s">
        <v>1112</v>
      </c>
      <c r="N388" t="s">
        <v>20</v>
      </c>
      <c r="O388" t="s">
        <v>20</v>
      </c>
    </row>
    <row r="389" spans="1:15" x14ac:dyDescent="0.25">
      <c r="A389" t="str">
        <f t="shared" si="25"/>
        <v xml:space="preserve">  03100-1030</v>
      </c>
      <c r="B389" t="s">
        <v>570</v>
      </c>
      <c r="C389">
        <v>2003</v>
      </c>
      <c r="D389" t="str">
        <f>"JE"</f>
        <v>JE</v>
      </c>
      <c r="E389">
        <v>73220</v>
      </c>
      <c r="F389">
        <v>187.46</v>
      </c>
      <c r="G389">
        <v>0</v>
      </c>
      <c r="H389">
        <v>0</v>
      </c>
      <c r="I389" s="1">
        <v>43921</v>
      </c>
      <c r="J389" t="s">
        <v>636</v>
      </c>
      <c r="K389" t="s">
        <v>49</v>
      </c>
      <c r="L389" t="s">
        <v>1114</v>
      </c>
      <c r="M389" t="s">
        <v>638</v>
      </c>
      <c r="N389" t="s">
        <v>20</v>
      </c>
      <c r="O389" t="s">
        <v>20</v>
      </c>
    </row>
    <row r="390" spans="1:15" x14ac:dyDescent="0.25">
      <c r="A390" t="str">
        <f t="shared" si="25"/>
        <v xml:space="preserve">  03100-1030</v>
      </c>
      <c r="B390" t="s">
        <v>570</v>
      </c>
      <c r="C390">
        <v>2004</v>
      </c>
      <c r="D390" t="str">
        <f>"JE"</f>
        <v>JE</v>
      </c>
      <c r="E390">
        <v>73234</v>
      </c>
      <c r="F390">
        <v>0</v>
      </c>
      <c r="G390">
        <v>40</v>
      </c>
      <c r="H390">
        <v>0</v>
      </c>
      <c r="I390" s="1">
        <v>43927</v>
      </c>
      <c r="J390" t="s">
        <v>931</v>
      </c>
      <c r="K390" t="s">
        <v>49</v>
      </c>
      <c r="L390" t="s">
        <v>1122</v>
      </c>
      <c r="M390" t="s">
        <v>933</v>
      </c>
      <c r="N390" t="s">
        <v>20</v>
      </c>
      <c r="O390" t="s">
        <v>20</v>
      </c>
    </row>
    <row r="391" spans="1:15" x14ac:dyDescent="0.25">
      <c r="A391" t="str">
        <f t="shared" si="25"/>
        <v xml:space="preserve">  03100-1030</v>
      </c>
      <c r="B391" t="s">
        <v>570</v>
      </c>
      <c r="C391">
        <v>2004</v>
      </c>
      <c r="D391" t="str">
        <f t="shared" ref="D391:D396" si="26">"CD"</f>
        <v>CD</v>
      </c>
      <c r="E391">
        <v>73360</v>
      </c>
      <c r="F391">
        <v>0</v>
      </c>
      <c r="G391">
        <v>703.94</v>
      </c>
      <c r="H391">
        <v>0</v>
      </c>
      <c r="I391" s="1">
        <v>43937</v>
      </c>
      <c r="J391">
        <v>1361</v>
      </c>
      <c r="K391">
        <v>1052</v>
      </c>
      <c r="L391" t="s">
        <v>639</v>
      </c>
      <c r="M391" t="s">
        <v>1115</v>
      </c>
      <c r="N391" t="s">
        <v>1102</v>
      </c>
      <c r="O391" t="s">
        <v>20</v>
      </c>
    </row>
    <row r="392" spans="1:15" x14ac:dyDescent="0.25">
      <c r="A392" t="str">
        <f t="shared" si="25"/>
        <v xml:space="preserve">  03100-1030</v>
      </c>
      <c r="B392" t="s">
        <v>570</v>
      </c>
      <c r="C392">
        <v>2004</v>
      </c>
      <c r="D392" t="str">
        <f t="shared" si="26"/>
        <v>CD</v>
      </c>
      <c r="E392">
        <v>73427</v>
      </c>
      <c r="F392">
        <v>0</v>
      </c>
      <c r="G392">
        <v>1029.9000000000001</v>
      </c>
      <c r="H392">
        <v>0</v>
      </c>
      <c r="I392" s="1">
        <v>43945</v>
      </c>
      <c r="J392">
        <v>1362</v>
      </c>
      <c r="K392">
        <v>4011</v>
      </c>
      <c r="L392" t="s">
        <v>858</v>
      </c>
      <c r="M392" t="s">
        <v>1116</v>
      </c>
      <c r="N392" t="s">
        <v>20</v>
      </c>
      <c r="O392" t="s">
        <v>20</v>
      </c>
    </row>
    <row r="393" spans="1:15" x14ac:dyDescent="0.25">
      <c r="A393" t="str">
        <f t="shared" si="25"/>
        <v xml:space="preserve">  03100-1030</v>
      </c>
      <c r="B393" t="s">
        <v>570</v>
      </c>
      <c r="C393">
        <v>2004</v>
      </c>
      <c r="D393" t="str">
        <f t="shared" si="26"/>
        <v>CD</v>
      </c>
      <c r="E393">
        <v>73458</v>
      </c>
      <c r="F393">
        <v>0</v>
      </c>
      <c r="G393">
        <v>44712.9</v>
      </c>
      <c r="H393">
        <v>0</v>
      </c>
      <c r="I393" s="1">
        <v>43948</v>
      </c>
      <c r="J393">
        <v>1363</v>
      </c>
      <c r="K393">
        <v>3829</v>
      </c>
      <c r="L393" t="s">
        <v>650</v>
      </c>
      <c r="M393" t="s">
        <v>1117</v>
      </c>
      <c r="N393" t="s">
        <v>20</v>
      </c>
      <c r="O393" t="s">
        <v>20</v>
      </c>
    </row>
    <row r="394" spans="1:15" x14ac:dyDescent="0.25">
      <c r="A394" t="str">
        <f t="shared" si="25"/>
        <v xml:space="preserve">  03100-1030</v>
      </c>
      <c r="B394" t="s">
        <v>570</v>
      </c>
      <c r="C394">
        <v>2004</v>
      </c>
      <c r="D394" t="str">
        <f t="shared" si="26"/>
        <v>CD</v>
      </c>
      <c r="E394">
        <v>73523</v>
      </c>
      <c r="F394">
        <v>0</v>
      </c>
      <c r="G394">
        <v>25726.3</v>
      </c>
      <c r="H394">
        <v>0</v>
      </c>
      <c r="I394" s="1">
        <v>43951</v>
      </c>
      <c r="J394">
        <v>1364</v>
      </c>
      <c r="K394">
        <v>2912</v>
      </c>
      <c r="L394" t="s">
        <v>1118</v>
      </c>
      <c r="M394" t="s">
        <v>1119</v>
      </c>
      <c r="N394" t="s">
        <v>20</v>
      </c>
      <c r="O394" t="s">
        <v>20</v>
      </c>
    </row>
    <row r="395" spans="1:15" x14ac:dyDescent="0.25">
      <c r="A395" t="str">
        <f t="shared" si="25"/>
        <v xml:space="preserve">  03100-1030</v>
      </c>
      <c r="B395" t="s">
        <v>570</v>
      </c>
      <c r="C395">
        <v>2004</v>
      </c>
      <c r="D395" t="str">
        <f t="shared" si="26"/>
        <v>CD</v>
      </c>
      <c r="E395">
        <v>73523</v>
      </c>
      <c r="F395">
        <v>0</v>
      </c>
      <c r="G395">
        <v>16441</v>
      </c>
      <c r="H395">
        <v>0</v>
      </c>
      <c r="I395" s="1">
        <v>43951</v>
      </c>
      <c r="J395">
        <v>1365</v>
      </c>
      <c r="K395">
        <v>320</v>
      </c>
      <c r="L395" t="s">
        <v>660</v>
      </c>
      <c r="M395" t="s">
        <v>1120</v>
      </c>
      <c r="N395" t="s">
        <v>20</v>
      </c>
      <c r="O395" t="s">
        <v>20</v>
      </c>
    </row>
    <row r="396" spans="1:15" x14ac:dyDescent="0.25">
      <c r="A396" t="str">
        <f t="shared" si="25"/>
        <v xml:space="preserve">  03100-1030</v>
      </c>
      <c r="B396" t="s">
        <v>570</v>
      </c>
      <c r="C396">
        <v>2004</v>
      </c>
      <c r="D396" t="str">
        <f t="shared" si="26"/>
        <v>CD</v>
      </c>
      <c r="E396">
        <v>73523</v>
      </c>
      <c r="F396">
        <v>0</v>
      </c>
      <c r="G396">
        <v>63500</v>
      </c>
      <c r="H396">
        <v>0</v>
      </c>
      <c r="I396" s="1">
        <v>43951</v>
      </c>
      <c r="J396">
        <v>1366</v>
      </c>
      <c r="K396">
        <v>1876</v>
      </c>
      <c r="L396" t="s">
        <v>154</v>
      </c>
      <c r="M396" t="s">
        <v>1121</v>
      </c>
      <c r="N396" t="s">
        <v>20</v>
      </c>
      <c r="O396" t="s">
        <v>20</v>
      </c>
    </row>
    <row r="397" spans="1:15" x14ac:dyDescent="0.25">
      <c r="A397" t="str">
        <f t="shared" si="25"/>
        <v xml:space="preserve">  03100-1030</v>
      </c>
      <c r="B397" t="s">
        <v>570</v>
      </c>
      <c r="C397">
        <v>2004</v>
      </c>
      <c r="D397" t="str">
        <f>"JE"</f>
        <v>JE</v>
      </c>
      <c r="E397">
        <v>73547</v>
      </c>
      <c r="F397">
        <v>139.07</v>
      </c>
      <c r="G397">
        <v>0</v>
      </c>
      <c r="H397">
        <v>0</v>
      </c>
      <c r="I397" s="1">
        <v>43951</v>
      </c>
      <c r="J397" t="s">
        <v>636</v>
      </c>
      <c r="K397" t="s">
        <v>49</v>
      </c>
      <c r="L397" t="s">
        <v>1123</v>
      </c>
      <c r="M397" t="s">
        <v>638</v>
      </c>
      <c r="N397" t="s">
        <v>20</v>
      </c>
      <c r="O397" t="s">
        <v>20</v>
      </c>
    </row>
    <row r="398" spans="1:15" x14ac:dyDescent="0.25">
      <c r="A398" t="str">
        <f t="shared" si="25"/>
        <v xml:space="preserve">  03100-1030</v>
      </c>
      <c r="B398" t="s">
        <v>570</v>
      </c>
      <c r="C398">
        <v>2005</v>
      </c>
      <c r="D398" t="str">
        <f>"JE"</f>
        <v>JE</v>
      </c>
      <c r="E398">
        <v>73572</v>
      </c>
      <c r="F398">
        <v>0</v>
      </c>
      <c r="G398">
        <v>40</v>
      </c>
      <c r="H398">
        <v>0</v>
      </c>
      <c r="I398" s="1">
        <v>43955</v>
      </c>
      <c r="J398" t="s">
        <v>48</v>
      </c>
      <c r="K398" t="s">
        <v>49</v>
      </c>
      <c r="L398" t="s">
        <v>1127</v>
      </c>
      <c r="M398" t="s">
        <v>1128</v>
      </c>
      <c r="N398" t="s">
        <v>20</v>
      </c>
      <c r="O398" t="s">
        <v>20</v>
      </c>
    </row>
    <row r="399" spans="1:15" s="18" customFormat="1" x14ac:dyDescent="0.25">
      <c r="A399" t="str">
        <f t="shared" si="25"/>
        <v xml:space="preserve">  03100-1030</v>
      </c>
      <c r="B399" t="s">
        <v>570</v>
      </c>
      <c r="C399">
        <v>2005</v>
      </c>
      <c r="D399" t="str">
        <f>"RE"</f>
        <v>RE</v>
      </c>
      <c r="E399">
        <v>73619</v>
      </c>
      <c r="F399">
        <v>44712.9</v>
      </c>
      <c r="G399">
        <v>0</v>
      </c>
      <c r="H399">
        <v>0</v>
      </c>
      <c r="I399" s="1">
        <v>43957</v>
      </c>
      <c r="J399" t="s">
        <v>1130</v>
      </c>
      <c r="K399" t="s">
        <v>49</v>
      </c>
      <c r="L399" t="s">
        <v>559</v>
      </c>
      <c r="M399" t="s">
        <v>1131</v>
      </c>
      <c r="N399" t="s">
        <v>1132</v>
      </c>
      <c r="O399" t="s">
        <v>20</v>
      </c>
    </row>
    <row r="400" spans="1:15" x14ac:dyDescent="0.25">
      <c r="A400" t="str">
        <f t="shared" si="25"/>
        <v xml:space="preserve">  03100-1030</v>
      </c>
      <c r="B400" t="s">
        <v>570</v>
      </c>
      <c r="C400">
        <v>2005</v>
      </c>
      <c r="D400" t="str">
        <f>"CD"</f>
        <v>CD</v>
      </c>
      <c r="E400">
        <v>73675</v>
      </c>
      <c r="F400">
        <v>0</v>
      </c>
      <c r="G400">
        <v>555</v>
      </c>
      <c r="H400">
        <v>0</v>
      </c>
      <c r="I400" s="1">
        <v>43962</v>
      </c>
      <c r="J400">
        <v>1367</v>
      </c>
      <c r="K400">
        <v>1052</v>
      </c>
      <c r="L400" t="s">
        <v>639</v>
      </c>
      <c r="M400" t="s">
        <v>1124</v>
      </c>
      <c r="N400" t="s">
        <v>20</v>
      </c>
      <c r="O400" t="s">
        <v>20</v>
      </c>
    </row>
    <row r="401" spans="1:15" x14ac:dyDescent="0.25">
      <c r="A401" t="str">
        <f t="shared" si="25"/>
        <v xml:space="preserve">  03100-1030</v>
      </c>
      <c r="B401" t="s">
        <v>570</v>
      </c>
      <c r="C401">
        <v>2005</v>
      </c>
      <c r="D401" t="str">
        <f>"CD"</f>
        <v>CD</v>
      </c>
      <c r="E401">
        <v>73732</v>
      </c>
      <c r="F401">
        <v>0</v>
      </c>
      <c r="G401">
        <v>857.43</v>
      </c>
      <c r="H401">
        <v>0</v>
      </c>
      <c r="I401" s="1">
        <v>43965</v>
      </c>
      <c r="J401">
        <v>1369</v>
      </c>
      <c r="K401">
        <v>1052</v>
      </c>
      <c r="L401" t="s">
        <v>639</v>
      </c>
      <c r="M401" t="s">
        <v>1125</v>
      </c>
      <c r="N401" t="s">
        <v>1126</v>
      </c>
      <c r="O401" t="s">
        <v>20</v>
      </c>
    </row>
    <row r="402" spans="1:15" x14ac:dyDescent="0.25">
      <c r="A402" t="str">
        <f t="shared" si="25"/>
        <v xml:space="preserve">  03100-1030</v>
      </c>
      <c r="B402" t="s">
        <v>570</v>
      </c>
      <c r="C402">
        <v>2005</v>
      </c>
      <c r="D402" t="str">
        <f>"JE"</f>
        <v>JE</v>
      </c>
      <c r="E402">
        <v>73977</v>
      </c>
      <c r="F402">
        <v>62.33</v>
      </c>
      <c r="G402">
        <v>0</v>
      </c>
      <c r="H402">
        <v>0</v>
      </c>
      <c r="I402" s="1">
        <v>43982</v>
      </c>
      <c r="J402" t="s">
        <v>636</v>
      </c>
      <c r="K402" t="s">
        <v>49</v>
      </c>
      <c r="L402" t="s">
        <v>1129</v>
      </c>
      <c r="M402" t="s">
        <v>638</v>
      </c>
      <c r="N402" t="s">
        <v>20</v>
      </c>
      <c r="O402" t="s">
        <v>20</v>
      </c>
    </row>
    <row r="403" spans="1:15" x14ac:dyDescent="0.25">
      <c r="A403" t="str">
        <f t="shared" si="25"/>
        <v xml:space="preserve">  03100-1030</v>
      </c>
      <c r="B403" t="s">
        <v>570</v>
      </c>
      <c r="C403">
        <v>2005</v>
      </c>
      <c r="D403" t="str">
        <f>"CD"</f>
        <v>CD</v>
      </c>
      <c r="E403">
        <v>73987</v>
      </c>
      <c r="F403">
        <v>0</v>
      </c>
      <c r="G403">
        <v>929.25</v>
      </c>
      <c r="H403">
        <v>0</v>
      </c>
      <c r="I403" s="1">
        <v>43983</v>
      </c>
      <c r="J403">
        <v>1373</v>
      </c>
      <c r="K403">
        <v>2109</v>
      </c>
      <c r="L403" t="s">
        <v>178</v>
      </c>
      <c r="M403" t="s">
        <v>179</v>
      </c>
      <c r="N403" t="s">
        <v>20</v>
      </c>
      <c r="O403" t="s">
        <v>20</v>
      </c>
    </row>
    <row r="404" spans="1:15" x14ac:dyDescent="0.25">
      <c r="A404" t="str">
        <f t="shared" si="25"/>
        <v xml:space="preserve">  03100-1030</v>
      </c>
      <c r="B404" t="s">
        <v>570</v>
      </c>
      <c r="C404">
        <v>2005</v>
      </c>
      <c r="D404" t="str">
        <f>"CD"</f>
        <v>CD</v>
      </c>
      <c r="E404">
        <v>73987</v>
      </c>
      <c r="F404">
        <v>0</v>
      </c>
      <c r="G404">
        <v>1440</v>
      </c>
      <c r="H404">
        <v>0</v>
      </c>
      <c r="I404" s="1">
        <v>43983</v>
      </c>
      <c r="J404">
        <v>1374</v>
      </c>
      <c r="K404">
        <v>2933</v>
      </c>
      <c r="L404" t="s">
        <v>180</v>
      </c>
      <c r="M404" t="s">
        <v>181</v>
      </c>
      <c r="N404" t="s">
        <v>20</v>
      </c>
      <c r="O404" t="s">
        <v>20</v>
      </c>
    </row>
    <row r="405" spans="1:15" x14ac:dyDescent="0.25">
      <c r="A405" t="str">
        <f t="shared" si="25"/>
        <v xml:space="preserve">  03100-1030</v>
      </c>
      <c r="B405" t="s">
        <v>570</v>
      </c>
      <c r="C405">
        <v>2005</v>
      </c>
      <c r="D405" t="str">
        <f>"CD"</f>
        <v>CD</v>
      </c>
      <c r="E405">
        <v>74008</v>
      </c>
      <c r="F405">
        <v>0</v>
      </c>
      <c r="G405">
        <v>-1429.06</v>
      </c>
      <c r="H405">
        <v>0</v>
      </c>
      <c r="I405" s="1">
        <v>43983</v>
      </c>
      <c r="J405">
        <v>1370</v>
      </c>
      <c r="K405">
        <v>1349</v>
      </c>
      <c r="L405" t="s">
        <v>40</v>
      </c>
      <c r="M405" t="s">
        <v>44</v>
      </c>
      <c r="N405" t="s">
        <v>20</v>
      </c>
      <c r="O405" t="s">
        <v>20</v>
      </c>
    </row>
    <row r="406" spans="1:15" s="18" customFormat="1" x14ac:dyDescent="0.25">
      <c r="A406" t="str">
        <f t="shared" si="25"/>
        <v xml:space="preserve">  03100-1030</v>
      </c>
      <c r="B406" t="s">
        <v>570</v>
      </c>
      <c r="C406">
        <v>2006</v>
      </c>
      <c r="D406" t="str">
        <f>"JE"</f>
        <v>JE</v>
      </c>
      <c r="E406">
        <v>73996</v>
      </c>
      <c r="F406">
        <v>0</v>
      </c>
      <c r="G406">
        <v>40</v>
      </c>
      <c r="H406">
        <v>0</v>
      </c>
      <c r="I406" s="1">
        <v>43983</v>
      </c>
      <c r="J406" t="s">
        <v>931</v>
      </c>
      <c r="K406" t="s">
        <v>49</v>
      </c>
      <c r="L406" t="s">
        <v>1142</v>
      </c>
      <c r="M406" t="s">
        <v>933</v>
      </c>
      <c r="N406" t="s">
        <v>20</v>
      </c>
      <c r="O406" t="s">
        <v>20</v>
      </c>
    </row>
    <row r="407" spans="1:15" x14ac:dyDescent="0.25">
      <c r="A407" t="str">
        <f t="shared" si="25"/>
        <v xml:space="preserve">  03100-1030</v>
      </c>
      <c r="B407" t="s">
        <v>570</v>
      </c>
      <c r="C407">
        <v>2006</v>
      </c>
      <c r="D407" t="str">
        <f t="shared" ref="D407:D412" si="27">"CD"</f>
        <v>CD</v>
      </c>
      <c r="E407">
        <v>74057</v>
      </c>
      <c r="F407">
        <v>0</v>
      </c>
      <c r="G407">
        <v>270</v>
      </c>
      <c r="H407">
        <v>0</v>
      </c>
      <c r="I407" s="1">
        <v>43986</v>
      </c>
      <c r="J407">
        <v>1375</v>
      </c>
      <c r="K407">
        <v>317</v>
      </c>
      <c r="L407" t="s">
        <v>142</v>
      </c>
      <c r="M407" t="s">
        <v>295</v>
      </c>
      <c r="N407" t="s">
        <v>20</v>
      </c>
      <c r="O407" t="s">
        <v>20</v>
      </c>
    </row>
    <row r="408" spans="1:15" s="18" customFormat="1" x14ac:dyDescent="0.25">
      <c r="A408" t="str">
        <f t="shared" si="25"/>
        <v xml:space="preserve">  03100-1030</v>
      </c>
      <c r="B408" t="s">
        <v>570</v>
      </c>
      <c r="C408">
        <v>2006</v>
      </c>
      <c r="D408" t="str">
        <f t="shared" si="27"/>
        <v>CD</v>
      </c>
      <c r="E408">
        <v>74057</v>
      </c>
      <c r="F408">
        <v>0</v>
      </c>
      <c r="G408">
        <v>630</v>
      </c>
      <c r="H408">
        <v>0</v>
      </c>
      <c r="I408" s="1">
        <v>43986</v>
      </c>
      <c r="J408">
        <v>1376</v>
      </c>
      <c r="K408">
        <v>1849</v>
      </c>
      <c r="L408" t="s">
        <v>182</v>
      </c>
      <c r="M408" t="s">
        <v>183</v>
      </c>
      <c r="N408" t="s">
        <v>20</v>
      </c>
      <c r="O408" t="s">
        <v>20</v>
      </c>
    </row>
    <row r="409" spans="1:15" x14ac:dyDescent="0.25">
      <c r="A409" t="str">
        <f t="shared" si="25"/>
        <v xml:space="preserve">  03100-1030</v>
      </c>
      <c r="B409" t="s">
        <v>570</v>
      </c>
      <c r="C409">
        <v>2006</v>
      </c>
      <c r="D409" t="str">
        <f t="shared" si="27"/>
        <v>CD</v>
      </c>
      <c r="E409">
        <v>74057</v>
      </c>
      <c r="F409">
        <v>0</v>
      </c>
      <c r="G409">
        <v>568.98</v>
      </c>
      <c r="H409">
        <v>0</v>
      </c>
      <c r="I409" s="1">
        <v>43986</v>
      </c>
      <c r="J409">
        <v>1377</v>
      </c>
      <c r="K409">
        <v>739</v>
      </c>
      <c r="L409" t="s">
        <v>116</v>
      </c>
      <c r="M409" t="s">
        <v>184</v>
      </c>
      <c r="N409" t="s">
        <v>185</v>
      </c>
      <c r="O409" t="s">
        <v>20</v>
      </c>
    </row>
    <row r="410" spans="1:15" x14ac:dyDescent="0.25">
      <c r="A410" t="str">
        <f t="shared" si="25"/>
        <v xml:space="preserve">  03100-1030</v>
      </c>
      <c r="B410" t="s">
        <v>570</v>
      </c>
      <c r="C410">
        <v>2006</v>
      </c>
      <c r="D410" t="str">
        <f t="shared" si="27"/>
        <v>CD</v>
      </c>
      <c r="E410">
        <v>74057</v>
      </c>
      <c r="F410">
        <v>0</v>
      </c>
      <c r="G410">
        <v>4070</v>
      </c>
      <c r="H410">
        <v>0</v>
      </c>
      <c r="I410" s="1">
        <v>43986</v>
      </c>
      <c r="J410">
        <v>1379</v>
      </c>
      <c r="K410">
        <v>864</v>
      </c>
      <c r="L410" t="s">
        <v>578</v>
      </c>
      <c r="M410" t="s">
        <v>1133</v>
      </c>
      <c r="N410">
        <v>49</v>
      </c>
      <c r="O410" t="s">
        <v>20</v>
      </c>
    </row>
    <row r="411" spans="1:15" x14ac:dyDescent="0.25">
      <c r="A411" t="str">
        <f t="shared" si="25"/>
        <v xml:space="preserve">  03100-1030</v>
      </c>
      <c r="B411" t="s">
        <v>570</v>
      </c>
      <c r="C411">
        <v>2006</v>
      </c>
      <c r="D411" t="str">
        <f t="shared" si="27"/>
        <v>CD</v>
      </c>
      <c r="E411">
        <v>74057</v>
      </c>
      <c r="F411">
        <v>0</v>
      </c>
      <c r="G411">
        <v>650</v>
      </c>
      <c r="H411">
        <v>0</v>
      </c>
      <c r="I411" s="1">
        <v>43986</v>
      </c>
      <c r="J411">
        <v>1380</v>
      </c>
      <c r="K411">
        <v>1707</v>
      </c>
      <c r="L411" t="s">
        <v>1134</v>
      </c>
      <c r="M411" t="s">
        <v>1135</v>
      </c>
      <c r="N411" t="s">
        <v>20</v>
      </c>
      <c r="O411" t="s">
        <v>20</v>
      </c>
    </row>
    <row r="412" spans="1:15" x14ac:dyDescent="0.25">
      <c r="A412" t="str">
        <f t="shared" si="25"/>
        <v xml:space="preserve">  03100-1030</v>
      </c>
      <c r="B412" t="s">
        <v>570</v>
      </c>
      <c r="C412">
        <v>2006</v>
      </c>
      <c r="D412" t="str">
        <f t="shared" si="27"/>
        <v>CD</v>
      </c>
      <c r="E412">
        <v>74057</v>
      </c>
      <c r="F412">
        <v>0</v>
      </c>
      <c r="G412">
        <v>3475</v>
      </c>
      <c r="H412">
        <v>0</v>
      </c>
      <c r="I412" s="1">
        <v>43986</v>
      </c>
      <c r="J412">
        <v>1381</v>
      </c>
      <c r="K412">
        <v>1727</v>
      </c>
      <c r="L412" t="s">
        <v>187</v>
      </c>
      <c r="M412" t="s">
        <v>188</v>
      </c>
      <c r="N412" t="s">
        <v>20</v>
      </c>
      <c r="O412" t="s">
        <v>20</v>
      </c>
    </row>
    <row r="413" spans="1:15" x14ac:dyDescent="0.25">
      <c r="A413" t="str">
        <f t="shared" si="25"/>
        <v xml:space="preserve">  03100-1030</v>
      </c>
      <c r="B413" t="s">
        <v>570</v>
      </c>
      <c r="C413">
        <v>2006</v>
      </c>
      <c r="D413" t="str">
        <f>"JE"</f>
        <v>JE</v>
      </c>
      <c r="E413">
        <v>74063</v>
      </c>
      <c r="F413">
        <v>500</v>
      </c>
      <c r="G413">
        <v>0</v>
      </c>
      <c r="H413">
        <v>0</v>
      </c>
      <c r="I413" s="1">
        <v>43987</v>
      </c>
      <c r="J413" t="s">
        <v>1143</v>
      </c>
      <c r="K413" t="s">
        <v>49</v>
      </c>
      <c r="L413" t="s">
        <v>1144</v>
      </c>
      <c r="M413" t="s">
        <v>1145</v>
      </c>
      <c r="N413" t="s">
        <v>20</v>
      </c>
      <c r="O413" t="s">
        <v>20</v>
      </c>
    </row>
    <row r="414" spans="1:15" x14ac:dyDescent="0.25">
      <c r="A414" t="str">
        <f t="shared" si="25"/>
        <v xml:space="preserve">  03100-1030</v>
      </c>
      <c r="B414" t="s">
        <v>570</v>
      </c>
      <c r="C414">
        <v>2006</v>
      </c>
      <c r="D414" t="str">
        <f>"CD"</f>
        <v>CD</v>
      </c>
      <c r="E414">
        <v>74147</v>
      </c>
      <c r="F414">
        <v>0</v>
      </c>
      <c r="G414">
        <v>880</v>
      </c>
      <c r="H414">
        <v>0</v>
      </c>
      <c r="I414" s="1">
        <v>43993</v>
      </c>
      <c r="J414">
        <v>1382</v>
      </c>
      <c r="K414">
        <v>489</v>
      </c>
      <c r="L414" t="s">
        <v>189</v>
      </c>
      <c r="M414" t="s">
        <v>190</v>
      </c>
      <c r="N414" t="s">
        <v>191</v>
      </c>
      <c r="O414" t="s">
        <v>20</v>
      </c>
    </row>
    <row r="415" spans="1:15" x14ac:dyDescent="0.25">
      <c r="A415" t="str">
        <f t="shared" si="25"/>
        <v xml:space="preserve">  03100-1030</v>
      </c>
      <c r="B415" t="s">
        <v>570</v>
      </c>
      <c r="C415">
        <v>2006</v>
      </c>
      <c r="D415" t="str">
        <f>"CD"</f>
        <v>CD</v>
      </c>
      <c r="E415">
        <v>74147</v>
      </c>
      <c r="F415">
        <v>0</v>
      </c>
      <c r="G415">
        <v>5627</v>
      </c>
      <c r="H415">
        <v>0</v>
      </c>
      <c r="I415" s="1">
        <v>43993</v>
      </c>
      <c r="J415">
        <v>1383</v>
      </c>
      <c r="K415">
        <v>1876</v>
      </c>
      <c r="L415" t="s">
        <v>154</v>
      </c>
      <c r="M415" t="s">
        <v>192</v>
      </c>
      <c r="N415" t="s">
        <v>193</v>
      </c>
      <c r="O415" s="1">
        <v>43993</v>
      </c>
    </row>
    <row r="416" spans="1:15" x14ac:dyDescent="0.25">
      <c r="A416" t="str">
        <f t="shared" si="25"/>
        <v xml:space="preserve">  03100-1030</v>
      </c>
      <c r="B416" t="s">
        <v>570</v>
      </c>
      <c r="C416">
        <v>2006</v>
      </c>
      <c r="D416" t="str">
        <f>"CD"</f>
        <v>CD</v>
      </c>
      <c r="E416">
        <v>74147</v>
      </c>
      <c r="F416">
        <v>0</v>
      </c>
      <c r="G416">
        <v>3152.25</v>
      </c>
      <c r="H416">
        <v>0</v>
      </c>
      <c r="I416" s="1">
        <v>43993</v>
      </c>
      <c r="J416">
        <v>1384</v>
      </c>
      <c r="K416">
        <v>627</v>
      </c>
      <c r="L416" t="s">
        <v>194</v>
      </c>
      <c r="M416" t="s">
        <v>195</v>
      </c>
      <c r="N416" t="s">
        <v>196</v>
      </c>
      <c r="O416" t="s">
        <v>20</v>
      </c>
    </row>
    <row r="417" spans="1:15" x14ac:dyDescent="0.25">
      <c r="A417" t="str">
        <f t="shared" si="25"/>
        <v xml:space="preserve">  03100-1030</v>
      </c>
      <c r="B417" t="s">
        <v>570</v>
      </c>
      <c r="C417">
        <v>2006</v>
      </c>
      <c r="D417" t="str">
        <f>"CD"</f>
        <v>CD</v>
      </c>
      <c r="E417">
        <v>74147</v>
      </c>
      <c r="F417">
        <v>0</v>
      </c>
      <c r="G417">
        <v>75916</v>
      </c>
      <c r="H417">
        <v>0</v>
      </c>
      <c r="I417" s="1">
        <v>43993</v>
      </c>
      <c r="J417">
        <v>1385</v>
      </c>
      <c r="K417">
        <v>679</v>
      </c>
      <c r="L417" t="s">
        <v>588</v>
      </c>
      <c r="M417" t="s">
        <v>1136</v>
      </c>
      <c r="N417" t="s">
        <v>1137</v>
      </c>
      <c r="O417" t="s">
        <v>20</v>
      </c>
    </row>
    <row r="418" spans="1:15" x14ac:dyDescent="0.25">
      <c r="A418" t="str">
        <f t="shared" si="25"/>
        <v xml:space="preserve">  03100-1030</v>
      </c>
      <c r="B418" t="s">
        <v>570</v>
      </c>
      <c r="C418">
        <v>2006</v>
      </c>
      <c r="D418" t="str">
        <f>"CD"</f>
        <v>CD</v>
      </c>
      <c r="E418">
        <v>74147</v>
      </c>
      <c r="F418">
        <v>0</v>
      </c>
      <c r="G418">
        <v>23677.3</v>
      </c>
      <c r="H418">
        <v>0</v>
      </c>
      <c r="I418" s="1">
        <v>43993</v>
      </c>
      <c r="J418">
        <v>1386</v>
      </c>
      <c r="K418">
        <v>36</v>
      </c>
      <c r="L418" t="s">
        <v>42</v>
      </c>
      <c r="M418" t="s">
        <v>197</v>
      </c>
      <c r="N418" t="s">
        <v>20</v>
      </c>
      <c r="O418" t="s">
        <v>20</v>
      </c>
    </row>
    <row r="419" spans="1:15" x14ac:dyDescent="0.25">
      <c r="A419" t="str">
        <f t="shared" si="25"/>
        <v xml:space="preserve">  03100-1030</v>
      </c>
      <c r="B419" t="s">
        <v>570</v>
      </c>
      <c r="C419">
        <v>2006</v>
      </c>
      <c r="D419" t="str">
        <f>"JE"</f>
        <v>JE</v>
      </c>
      <c r="E419">
        <v>74250</v>
      </c>
      <c r="F419">
        <v>1429.06</v>
      </c>
      <c r="G419">
        <v>0</v>
      </c>
      <c r="H419">
        <v>0</v>
      </c>
      <c r="I419" s="1">
        <v>44004</v>
      </c>
      <c r="J419" t="s">
        <v>556</v>
      </c>
      <c r="K419" t="s">
        <v>49</v>
      </c>
      <c r="L419" t="s">
        <v>558</v>
      </c>
      <c r="M419" t="s">
        <v>95</v>
      </c>
      <c r="N419" t="s">
        <v>20</v>
      </c>
      <c r="O419" t="s">
        <v>20</v>
      </c>
    </row>
    <row r="420" spans="1:15" x14ac:dyDescent="0.25">
      <c r="A420" t="str">
        <f t="shared" si="25"/>
        <v xml:space="preserve">  03100-1030</v>
      </c>
      <c r="B420" t="s">
        <v>570</v>
      </c>
      <c r="C420">
        <v>2006</v>
      </c>
      <c r="D420" t="str">
        <f>"CD"</f>
        <v>CD</v>
      </c>
      <c r="E420">
        <v>74270</v>
      </c>
      <c r="F420">
        <v>0</v>
      </c>
      <c r="G420">
        <v>13402.35</v>
      </c>
      <c r="H420">
        <v>0</v>
      </c>
      <c r="I420" s="1">
        <v>44005</v>
      </c>
      <c r="J420">
        <v>1387</v>
      </c>
      <c r="K420">
        <v>627</v>
      </c>
      <c r="L420" t="s">
        <v>194</v>
      </c>
      <c r="M420" t="s">
        <v>297</v>
      </c>
      <c r="N420" t="s">
        <v>298</v>
      </c>
      <c r="O420" t="s">
        <v>20</v>
      </c>
    </row>
    <row r="421" spans="1:15" x14ac:dyDescent="0.25">
      <c r="A421" t="str">
        <f t="shared" si="25"/>
        <v xml:space="preserve">  03100-1030</v>
      </c>
      <c r="B421" t="s">
        <v>570</v>
      </c>
      <c r="C421">
        <v>2006</v>
      </c>
      <c r="D421" t="str">
        <f>"CD"</f>
        <v>CD</v>
      </c>
      <c r="E421">
        <v>74270</v>
      </c>
      <c r="F421">
        <v>0</v>
      </c>
      <c r="G421">
        <v>1729.97</v>
      </c>
      <c r="H421">
        <v>0</v>
      </c>
      <c r="I421" s="1">
        <v>44005</v>
      </c>
      <c r="J421">
        <v>1388</v>
      </c>
      <c r="K421">
        <v>1052</v>
      </c>
      <c r="L421" t="s">
        <v>639</v>
      </c>
      <c r="M421" t="s">
        <v>1138</v>
      </c>
      <c r="N421" t="s">
        <v>20</v>
      </c>
      <c r="O421" t="s">
        <v>20</v>
      </c>
    </row>
    <row r="422" spans="1:15" s="18" customFormat="1" x14ac:dyDescent="0.25">
      <c r="A422" t="str">
        <f t="shared" si="25"/>
        <v xml:space="preserve">  03100-1030</v>
      </c>
      <c r="B422" t="s">
        <v>570</v>
      </c>
      <c r="C422">
        <v>2006</v>
      </c>
      <c r="D422" t="str">
        <f>"CD"</f>
        <v>CD</v>
      </c>
      <c r="E422">
        <v>74270</v>
      </c>
      <c r="F422">
        <v>0</v>
      </c>
      <c r="G422">
        <v>4968.1000000000004</v>
      </c>
      <c r="H422">
        <v>0</v>
      </c>
      <c r="I422" s="1">
        <v>44005</v>
      </c>
      <c r="J422">
        <v>1389</v>
      </c>
      <c r="K422">
        <v>3829</v>
      </c>
      <c r="L422" t="s">
        <v>650</v>
      </c>
      <c r="M422" t="s">
        <v>1139</v>
      </c>
      <c r="N422" t="s">
        <v>20</v>
      </c>
      <c r="O422" t="s">
        <v>20</v>
      </c>
    </row>
    <row r="423" spans="1:15" s="18" customFormat="1" x14ac:dyDescent="0.25">
      <c r="A423" t="str">
        <f t="shared" si="25"/>
        <v xml:space="preserve">  03100-1030</v>
      </c>
      <c r="B423" t="s">
        <v>570</v>
      </c>
      <c r="C423">
        <v>2006</v>
      </c>
      <c r="D423" t="str">
        <f>"CD"</f>
        <v>CD</v>
      </c>
      <c r="E423">
        <v>74276</v>
      </c>
      <c r="F423">
        <v>0</v>
      </c>
      <c r="G423">
        <v>-4968.1000000000004</v>
      </c>
      <c r="H423">
        <v>0</v>
      </c>
      <c r="I423" s="1">
        <v>44005</v>
      </c>
      <c r="J423">
        <v>1389</v>
      </c>
      <c r="K423">
        <v>3829</v>
      </c>
      <c r="L423" t="s">
        <v>650</v>
      </c>
      <c r="M423" t="s">
        <v>1140</v>
      </c>
      <c r="N423" t="s">
        <v>20</v>
      </c>
      <c r="O423" t="s">
        <v>20</v>
      </c>
    </row>
    <row r="424" spans="1:15" x14ac:dyDescent="0.25">
      <c r="A424" t="str">
        <f t="shared" si="25"/>
        <v xml:space="preserve">  03100-1030</v>
      </c>
      <c r="B424" t="s">
        <v>570</v>
      </c>
      <c r="C424">
        <v>2006</v>
      </c>
      <c r="D424" t="str">
        <f>"CD"</f>
        <v>CD</v>
      </c>
      <c r="E424">
        <v>74278</v>
      </c>
      <c r="F424">
        <v>0</v>
      </c>
      <c r="G424">
        <v>4968.1000000000004</v>
      </c>
      <c r="H424">
        <v>0</v>
      </c>
      <c r="I424" s="1">
        <v>44005</v>
      </c>
      <c r="J424">
        <v>1391</v>
      </c>
      <c r="K424">
        <v>3829</v>
      </c>
      <c r="L424" t="s">
        <v>650</v>
      </c>
      <c r="M424" t="s">
        <v>1141</v>
      </c>
      <c r="N424" t="s">
        <v>20</v>
      </c>
      <c r="O424" t="s">
        <v>20</v>
      </c>
    </row>
    <row r="425" spans="1:15" s="18" customFormat="1" x14ac:dyDescent="0.25">
      <c r="A425" t="str">
        <f t="shared" si="25"/>
        <v xml:space="preserve">  03100-1030</v>
      </c>
      <c r="B425" t="s">
        <v>570</v>
      </c>
      <c r="C425">
        <v>2006</v>
      </c>
      <c r="D425" t="str">
        <f>"JE"</f>
        <v>JE</v>
      </c>
      <c r="E425">
        <v>74317</v>
      </c>
      <c r="F425">
        <v>0</v>
      </c>
      <c r="G425">
        <v>953.36</v>
      </c>
      <c r="H425">
        <v>0</v>
      </c>
      <c r="I425" s="1">
        <v>44006</v>
      </c>
      <c r="J425" t="s">
        <v>48</v>
      </c>
      <c r="K425" t="s">
        <v>49</v>
      </c>
      <c r="L425" t="s">
        <v>205</v>
      </c>
      <c r="M425" t="s">
        <v>206</v>
      </c>
      <c r="N425" t="s">
        <v>20</v>
      </c>
      <c r="O425" t="s">
        <v>20</v>
      </c>
    </row>
    <row r="426" spans="1:15" s="18" customFormat="1" x14ac:dyDescent="0.25">
      <c r="A426" t="str">
        <f t="shared" si="25"/>
        <v xml:space="preserve">  03100-1030</v>
      </c>
      <c r="B426" t="s">
        <v>570</v>
      </c>
      <c r="C426">
        <v>2006</v>
      </c>
      <c r="D426" t="str">
        <f>"CD"</f>
        <v>CD</v>
      </c>
      <c r="E426">
        <v>74346</v>
      </c>
      <c r="F426">
        <v>0</v>
      </c>
      <c r="G426">
        <v>2473.12</v>
      </c>
      <c r="H426">
        <v>0</v>
      </c>
      <c r="I426" s="1">
        <v>44007</v>
      </c>
      <c r="J426">
        <v>1392</v>
      </c>
      <c r="K426">
        <v>627</v>
      </c>
      <c r="L426" t="s">
        <v>194</v>
      </c>
      <c r="M426" t="s">
        <v>198</v>
      </c>
      <c r="N426" t="s">
        <v>20</v>
      </c>
      <c r="O426" t="s">
        <v>20</v>
      </c>
    </row>
    <row r="427" spans="1:15" s="18" customFormat="1" x14ac:dyDescent="0.25">
      <c r="A427" t="str">
        <f t="shared" si="25"/>
        <v xml:space="preserve">  03100-1030</v>
      </c>
      <c r="B427" t="s">
        <v>570</v>
      </c>
      <c r="C427">
        <v>2006</v>
      </c>
      <c r="D427" t="str">
        <f>"CD"</f>
        <v>CD</v>
      </c>
      <c r="E427">
        <v>74346</v>
      </c>
      <c r="F427">
        <v>0</v>
      </c>
      <c r="G427">
        <v>242</v>
      </c>
      <c r="H427">
        <v>0</v>
      </c>
      <c r="I427" s="1">
        <v>44007</v>
      </c>
      <c r="J427">
        <v>1393</v>
      </c>
      <c r="K427">
        <v>739</v>
      </c>
      <c r="L427" t="s">
        <v>116</v>
      </c>
      <c r="M427" t="s">
        <v>199</v>
      </c>
      <c r="N427" t="s">
        <v>200</v>
      </c>
      <c r="O427" t="s">
        <v>20</v>
      </c>
    </row>
    <row r="428" spans="1:15" s="18" customFormat="1" x14ac:dyDescent="0.25">
      <c r="A428" t="str">
        <f t="shared" si="25"/>
        <v xml:space="preserve">  03100-1030</v>
      </c>
      <c r="B428" t="s">
        <v>570</v>
      </c>
      <c r="C428">
        <v>2006</v>
      </c>
      <c r="D428" t="str">
        <f>"CD"</f>
        <v>CD</v>
      </c>
      <c r="E428">
        <v>74346</v>
      </c>
      <c r="F428">
        <v>0</v>
      </c>
      <c r="G428">
        <v>2601.04</v>
      </c>
      <c r="H428">
        <v>0</v>
      </c>
      <c r="I428" s="1">
        <v>44007</v>
      </c>
      <c r="J428">
        <v>1394</v>
      </c>
      <c r="K428">
        <v>36</v>
      </c>
      <c r="L428" t="s">
        <v>42</v>
      </c>
      <c r="M428" t="s">
        <v>299</v>
      </c>
      <c r="N428" t="s">
        <v>20</v>
      </c>
      <c r="O428" t="s">
        <v>20</v>
      </c>
    </row>
    <row r="429" spans="1:15" x14ac:dyDescent="0.25">
      <c r="A429" t="str">
        <f t="shared" si="25"/>
        <v xml:space="preserve">  03100-1030</v>
      </c>
      <c r="B429" t="s">
        <v>570</v>
      </c>
      <c r="C429">
        <v>2006</v>
      </c>
      <c r="D429" t="str">
        <f>"CD"</f>
        <v>CD</v>
      </c>
      <c r="E429">
        <v>74346</v>
      </c>
      <c r="F429">
        <v>0</v>
      </c>
      <c r="G429">
        <v>21939.5</v>
      </c>
      <c r="H429">
        <v>0</v>
      </c>
      <c r="I429" s="1">
        <v>44007</v>
      </c>
      <c r="J429">
        <v>1395</v>
      </c>
      <c r="K429">
        <v>1340</v>
      </c>
      <c r="L429" t="s">
        <v>176</v>
      </c>
      <c r="M429" t="s">
        <v>201</v>
      </c>
      <c r="N429" t="s">
        <v>202</v>
      </c>
      <c r="O429" t="s">
        <v>20</v>
      </c>
    </row>
    <row r="430" spans="1:15" x14ac:dyDescent="0.25">
      <c r="A430" t="str">
        <f t="shared" si="25"/>
        <v xml:space="preserve">  03100-1030</v>
      </c>
      <c r="B430" t="s">
        <v>570</v>
      </c>
      <c r="C430">
        <v>2006</v>
      </c>
      <c r="D430" t="str">
        <f>"CD"</f>
        <v>CD</v>
      </c>
      <c r="E430">
        <v>74346</v>
      </c>
      <c r="F430">
        <v>0</v>
      </c>
      <c r="G430">
        <v>1234.3</v>
      </c>
      <c r="H430">
        <v>0</v>
      </c>
      <c r="I430" s="1">
        <v>44007</v>
      </c>
      <c r="J430">
        <v>1396</v>
      </c>
      <c r="K430">
        <v>1382</v>
      </c>
      <c r="L430" t="s">
        <v>203</v>
      </c>
      <c r="M430" t="s">
        <v>204</v>
      </c>
      <c r="N430" s="1">
        <v>44000</v>
      </c>
      <c r="O430" t="s">
        <v>20</v>
      </c>
    </row>
    <row r="431" spans="1:15" x14ac:dyDescent="0.25">
      <c r="A431" t="str">
        <f t="shared" si="25"/>
        <v xml:space="preserve">  03100-1030</v>
      </c>
      <c r="B431" t="s">
        <v>570</v>
      </c>
      <c r="C431">
        <v>2006</v>
      </c>
      <c r="D431" t="str">
        <f>"JE"</f>
        <v>JE</v>
      </c>
      <c r="E431">
        <v>74421</v>
      </c>
      <c r="F431">
        <v>29.99</v>
      </c>
      <c r="G431">
        <v>0</v>
      </c>
      <c r="H431">
        <v>0</v>
      </c>
      <c r="I431" s="1">
        <v>44012</v>
      </c>
      <c r="J431" t="s">
        <v>636</v>
      </c>
      <c r="K431" t="s">
        <v>49</v>
      </c>
      <c r="L431" t="s">
        <v>1146</v>
      </c>
      <c r="M431" t="s">
        <v>935</v>
      </c>
      <c r="N431" t="s">
        <v>20</v>
      </c>
      <c r="O431" t="s">
        <v>20</v>
      </c>
    </row>
    <row r="432" spans="1:15" s="18" customFormat="1" x14ac:dyDescent="0.25">
      <c r="A432" t="str">
        <f t="shared" si="25"/>
        <v xml:space="preserve">  03100-1030</v>
      </c>
      <c r="B432" t="s">
        <v>570</v>
      </c>
      <c r="C432">
        <v>2007</v>
      </c>
      <c r="D432" t="str">
        <f>"CD"</f>
        <v>CD</v>
      </c>
      <c r="E432">
        <v>74444</v>
      </c>
      <c r="F432">
        <v>0</v>
      </c>
      <c r="G432">
        <v>56708.12</v>
      </c>
      <c r="H432">
        <v>0</v>
      </c>
      <c r="I432" s="1">
        <v>44014</v>
      </c>
      <c r="J432">
        <v>1400</v>
      </c>
      <c r="K432">
        <v>887</v>
      </c>
      <c r="L432" t="s">
        <v>1147</v>
      </c>
      <c r="M432" t="s">
        <v>1148</v>
      </c>
      <c r="N432" t="s">
        <v>20</v>
      </c>
      <c r="O432" t="s">
        <v>20</v>
      </c>
    </row>
    <row r="433" spans="1:15" s="18" customFormat="1" x14ac:dyDescent="0.25">
      <c r="A433" t="str">
        <f t="shared" si="25"/>
        <v xml:space="preserve">  03100-1030</v>
      </c>
      <c r="B433" t="s">
        <v>570</v>
      </c>
      <c r="C433">
        <v>2007</v>
      </c>
      <c r="D433" t="str">
        <f>"CD"</f>
        <v>CD</v>
      </c>
      <c r="E433">
        <v>74444</v>
      </c>
      <c r="F433">
        <v>0</v>
      </c>
      <c r="G433">
        <v>864</v>
      </c>
      <c r="H433">
        <v>0</v>
      </c>
      <c r="I433" s="1">
        <v>44014</v>
      </c>
      <c r="J433">
        <v>1401</v>
      </c>
      <c r="K433">
        <v>967</v>
      </c>
      <c r="L433" t="s">
        <v>210</v>
      </c>
      <c r="M433" t="s">
        <v>211</v>
      </c>
      <c r="N433" t="s">
        <v>20</v>
      </c>
      <c r="O433" t="s">
        <v>20</v>
      </c>
    </row>
    <row r="434" spans="1:15" s="18" customFormat="1" x14ac:dyDescent="0.25">
      <c r="A434" t="str">
        <f t="shared" si="25"/>
        <v xml:space="preserve">  03100-1030</v>
      </c>
      <c r="B434" t="s">
        <v>570</v>
      </c>
      <c r="C434">
        <v>2007</v>
      </c>
      <c r="D434" t="str">
        <f>"CD"</f>
        <v>CD</v>
      </c>
      <c r="E434">
        <v>74444</v>
      </c>
      <c r="F434">
        <v>0</v>
      </c>
      <c r="G434">
        <v>1772</v>
      </c>
      <c r="H434">
        <v>0</v>
      </c>
      <c r="I434" s="1">
        <v>44014</v>
      </c>
      <c r="J434">
        <v>1402</v>
      </c>
      <c r="K434">
        <v>2933</v>
      </c>
      <c r="L434" t="s">
        <v>180</v>
      </c>
      <c r="M434" t="s">
        <v>212</v>
      </c>
      <c r="N434" t="s">
        <v>20</v>
      </c>
      <c r="O434" t="s">
        <v>20</v>
      </c>
    </row>
    <row r="435" spans="1:15" x14ac:dyDescent="0.25">
      <c r="A435" t="str">
        <f t="shared" si="25"/>
        <v xml:space="preserve">  03100-1030</v>
      </c>
      <c r="B435" t="s">
        <v>570</v>
      </c>
      <c r="C435">
        <v>2007</v>
      </c>
      <c r="D435" t="str">
        <f>"CD"</f>
        <v>CD</v>
      </c>
      <c r="E435">
        <v>74444</v>
      </c>
      <c r="F435">
        <v>0</v>
      </c>
      <c r="G435">
        <v>231</v>
      </c>
      <c r="H435">
        <v>0</v>
      </c>
      <c r="I435" s="1">
        <v>44014</v>
      </c>
      <c r="J435">
        <v>1403</v>
      </c>
      <c r="K435">
        <v>1423</v>
      </c>
      <c r="L435" t="s">
        <v>300</v>
      </c>
      <c r="M435" t="s">
        <v>301</v>
      </c>
      <c r="N435" t="s">
        <v>20</v>
      </c>
      <c r="O435" t="s">
        <v>20</v>
      </c>
    </row>
    <row r="436" spans="1:15" x14ac:dyDescent="0.25">
      <c r="A436" t="str">
        <f t="shared" si="25"/>
        <v xml:space="preserve">  03100-1030</v>
      </c>
      <c r="B436" t="s">
        <v>570</v>
      </c>
      <c r="C436">
        <v>2007</v>
      </c>
      <c r="D436" t="str">
        <f>"JE"</f>
        <v>JE</v>
      </c>
      <c r="E436">
        <v>74459</v>
      </c>
      <c r="F436">
        <v>0</v>
      </c>
      <c r="G436">
        <v>40</v>
      </c>
      <c r="H436">
        <v>0</v>
      </c>
      <c r="I436" s="1">
        <v>44014</v>
      </c>
      <c r="J436" t="s">
        <v>48</v>
      </c>
      <c r="K436" t="s">
        <v>49</v>
      </c>
      <c r="L436" t="s">
        <v>1157</v>
      </c>
      <c r="M436" t="s">
        <v>933</v>
      </c>
      <c r="N436" t="s">
        <v>20</v>
      </c>
      <c r="O436" t="s">
        <v>20</v>
      </c>
    </row>
    <row r="437" spans="1:15" x14ac:dyDescent="0.25">
      <c r="A437" t="str">
        <f t="shared" si="25"/>
        <v xml:space="preserve">  03100-1030</v>
      </c>
      <c r="B437" t="s">
        <v>570</v>
      </c>
      <c r="C437">
        <v>2007</v>
      </c>
      <c r="D437" t="str">
        <f>"JE"</f>
        <v>JE</v>
      </c>
      <c r="E437">
        <v>74470</v>
      </c>
      <c r="F437" s="20">
        <v>250000</v>
      </c>
      <c r="G437">
        <v>0</v>
      </c>
      <c r="H437">
        <v>0</v>
      </c>
      <c r="I437" s="1">
        <v>44014</v>
      </c>
      <c r="J437" t="s">
        <v>223</v>
      </c>
      <c r="K437" t="s">
        <v>49</v>
      </c>
      <c r="L437" t="s">
        <v>1158</v>
      </c>
      <c r="M437" t="s">
        <v>1159</v>
      </c>
      <c r="N437" t="s">
        <v>20</v>
      </c>
      <c r="O437" t="s">
        <v>20</v>
      </c>
    </row>
    <row r="438" spans="1:15" s="18" customFormat="1" x14ac:dyDescent="0.25">
      <c r="A438" t="str">
        <f t="shared" si="25"/>
        <v xml:space="preserve">  03100-1030</v>
      </c>
      <c r="B438" t="s">
        <v>570</v>
      </c>
      <c r="C438">
        <v>2007</v>
      </c>
      <c r="D438" t="str">
        <f t="shared" ref="D438:D443" si="28">"CD"</f>
        <v>CD</v>
      </c>
      <c r="E438">
        <v>74541</v>
      </c>
      <c r="F438">
        <v>0</v>
      </c>
      <c r="G438">
        <v>677.22</v>
      </c>
      <c r="H438">
        <v>0</v>
      </c>
      <c r="I438" s="1">
        <v>44022</v>
      </c>
      <c r="J438">
        <v>1406</v>
      </c>
      <c r="K438">
        <v>627</v>
      </c>
      <c r="L438" t="s">
        <v>194</v>
      </c>
      <c r="M438" t="s">
        <v>302</v>
      </c>
      <c r="N438" t="s">
        <v>303</v>
      </c>
      <c r="O438" t="s">
        <v>20</v>
      </c>
    </row>
    <row r="439" spans="1:15" x14ac:dyDescent="0.25">
      <c r="A439" t="str">
        <f t="shared" si="25"/>
        <v xml:space="preserve">  03100-1030</v>
      </c>
      <c r="B439" t="s">
        <v>570</v>
      </c>
      <c r="C439">
        <v>2007</v>
      </c>
      <c r="D439" t="str">
        <f t="shared" si="28"/>
        <v>CD</v>
      </c>
      <c r="E439">
        <v>74541</v>
      </c>
      <c r="F439">
        <v>0</v>
      </c>
      <c r="G439">
        <v>937</v>
      </c>
      <c r="H439">
        <v>0</v>
      </c>
      <c r="I439" s="1">
        <v>44022</v>
      </c>
      <c r="J439">
        <v>1407</v>
      </c>
      <c r="K439">
        <v>2933</v>
      </c>
      <c r="L439" t="s">
        <v>180</v>
      </c>
      <c r="M439" t="s">
        <v>216</v>
      </c>
      <c r="N439" t="s">
        <v>20</v>
      </c>
      <c r="O439" t="s">
        <v>20</v>
      </c>
    </row>
    <row r="440" spans="1:15" x14ac:dyDescent="0.25">
      <c r="A440" t="str">
        <f t="shared" si="25"/>
        <v xml:space="preserve">  03100-1030</v>
      </c>
      <c r="B440" t="s">
        <v>570</v>
      </c>
      <c r="C440">
        <v>2007</v>
      </c>
      <c r="D440" t="str">
        <f t="shared" si="28"/>
        <v>CD</v>
      </c>
      <c r="E440">
        <v>74634</v>
      </c>
      <c r="F440">
        <v>0</v>
      </c>
      <c r="G440">
        <v>50343</v>
      </c>
      <c r="H440">
        <v>0</v>
      </c>
      <c r="I440" s="1">
        <v>44028</v>
      </c>
      <c r="J440">
        <v>1408</v>
      </c>
      <c r="K440">
        <v>679</v>
      </c>
      <c r="L440" t="s">
        <v>588</v>
      </c>
      <c r="M440" t="s">
        <v>1149</v>
      </c>
      <c r="N440" t="s">
        <v>20</v>
      </c>
      <c r="O440" t="s">
        <v>20</v>
      </c>
    </row>
    <row r="441" spans="1:15" x14ac:dyDescent="0.25">
      <c r="A441" t="str">
        <f t="shared" si="25"/>
        <v xml:space="preserve">  03100-1030</v>
      </c>
      <c r="B441" t="s">
        <v>570</v>
      </c>
      <c r="C441">
        <v>2007</v>
      </c>
      <c r="D441" t="str">
        <f t="shared" si="28"/>
        <v>CD</v>
      </c>
      <c r="E441">
        <v>74634</v>
      </c>
      <c r="F441">
        <v>0</v>
      </c>
      <c r="G441">
        <v>4070</v>
      </c>
      <c r="H441">
        <v>0</v>
      </c>
      <c r="I441" s="1">
        <v>44028</v>
      </c>
      <c r="J441">
        <v>1409</v>
      </c>
      <c r="K441">
        <v>864</v>
      </c>
      <c r="L441" t="s">
        <v>578</v>
      </c>
      <c r="M441" t="s">
        <v>1150</v>
      </c>
      <c r="N441" t="s">
        <v>20</v>
      </c>
      <c r="O441" t="s">
        <v>20</v>
      </c>
    </row>
    <row r="442" spans="1:15" x14ac:dyDescent="0.25">
      <c r="A442" t="str">
        <f t="shared" si="25"/>
        <v xml:space="preserve">  03100-1030</v>
      </c>
      <c r="B442" t="s">
        <v>570</v>
      </c>
      <c r="C442">
        <v>2007</v>
      </c>
      <c r="D442" t="str">
        <f t="shared" si="28"/>
        <v>CD</v>
      </c>
      <c r="E442">
        <v>74634</v>
      </c>
      <c r="F442">
        <v>0</v>
      </c>
      <c r="G442">
        <v>1400</v>
      </c>
      <c r="H442">
        <v>0</v>
      </c>
      <c r="I442" s="1">
        <v>44028</v>
      </c>
      <c r="J442">
        <v>1410</v>
      </c>
      <c r="K442">
        <v>1727</v>
      </c>
      <c r="L442" t="s">
        <v>187</v>
      </c>
      <c r="M442" t="s">
        <v>217</v>
      </c>
      <c r="N442" t="s">
        <v>20</v>
      </c>
      <c r="O442" t="s">
        <v>20</v>
      </c>
    </row>
    <row r="443" spans="1:15" x14ac:dyDescent="0.25">
      <c r="A443" t="str">
        <f t="shared" si="25"/>
        <v xml:space="preserve">  03100-1030</v>
      </c>
      <c r="B443" t="s">
        <v>570</v>
      </c>
      <c r="C443">
        <v>2007</v>
      </c>
      <c r="D443" t="str">
        <f t="shared" si="28"/>
        <v>CD</v>
      </c>
      <c r="E443">
        <v>74641</v>
      </c>
      <c r="F443">
        <v>0</v>
      </c>
      <c r="G443">
        <v>151200</v>
      </c>
      <c r="H443">
        <v>0</v>
      </c>
      <c r="I443" s="1">
        <v>44029</v>
      </c>
      <c r="J443">
        <v>1411</v>
      </c>
      <c r="K443">
        <v>4364</v>
      </c>
      <c r="L443" t="s">
        <v>1151</v>
      </c>
      <c r="M443" t="s">
        <v>1152</v>
      </c>
      <c r="N443" t="s">
        <v>20</v>
      </c>
      <c r="O443" t="s">
        <v>20</v>
      </c>
    </row>
    <row r="444" spans="1:15" x14ac:dyDescent="0.25">
      <c r="A444" t="str">
        <f t="shared" si="25"/>
        <v xml:space="preserve">  03100-1030</v>
      </c>
      <c r="B444" t="s">
        <v>570</v>
      </c>
      <c r="C444">
        <v>2007</v>
      </c>
      <c r="D444" t="str">
        <f>"JE"</f>
        <v>JE</v>
      </c>
      <c r="E444">
        <v>74738</v>
      </c>
      <c r="F444" s="20">
        <v>200000</v>
      </c>
      <c r="G444">
        <v>0</v>
      </c>
      <c r="H444">
        <v>0</v>
      </c>
      <c r="I444" s="1">
        <v>44039</v>
      </c>
      <c r="J444" t="s">
        <v>223</v>
      </c>
      <c r="K444" t="s">
        <v>49</v>
      </c>
      <c r="L444" t="s">
        <v>1160</v>
      </c>
      <c r="M444" t="s">
        <v>1161</v>
      </c>
      <c r="N444" t="s">
        <v>20</v>
      </c>
      <c r="O444" t="s">
        <v>20</v>
      </c>
    </row>
    <row r="445" spans="1:15" x14ac:dyDescent="0.25">
      <c r="A445" t="str">
        <f t="shared" si="25"/>
        <v xml:space="preserve">  03100-1030</v>
      </c>
      <c r="B445" t="s">
        <v>570</v>
      </c>
      <c r="C445">
        <v>2007</v>
      </c>
      <c r="D445" t="str">
        <f>"JE"</f>
        <v>JE</v>
      </c>
      <c r="E445">
        <v>74795</v>
      </c>
      <c r="F445">
        <v>0</v>
      </c>
      <c r="G445">
        <v>1108.28</v>
      </c>
      <c r="H445">
        <v>0</v>
      </c>
      <c r="I445" s="1">
        <v>44040</v>
      </c>
      <c r="J445" t="s">
        <v>223</v>
      </c>
      <c r="K445" t="s">
        <v>49</v>
      </c>
      <c r="L445" t="s">
        <v>224</v>
      </c>
      <c r="M445" t="s">
        <v>225</v>
      </c>
      <c r="N445" t="s">
        <v>20</v>
      </c>
      <c r="O445" t="s">
        <v>20</v>
      </c>
    </row>
    <row r="446" spans="1:15" x14ac:dyDescent="0.25">
      <c r="A446" t="str">
        <f t="shared" si="25"/>
        <v xml:space="preserve">  03100-1030</v>
      </c>
      <c r="B446" t="s">
        <v>570</v>
      </c>
      <c r="C446">
        <v>2007</v>
      </c>
      <c r="D446" t="str">
        <f>"CD"</f>
        <v>CD</v>
      </c>
      <c r="E446">
        <v>74858</v>
      </c>
      <c r="F446">
        <v>0</v>
      </c>
      <c r="G446">
        <v>6012</v>
      </c>
      <c r="H446">
        <v>0</v>
      </c>
      <c r="I446" s="1">
        <v>44042</v>
      </c>
      <c r="J446">
        <v>1414</v>
      </c>
      <c r="K446">
        <v>41</v>
      </c>
      <c r="L446" t="s">
        <v>160</v>
      </c>
      <c r="M446" t="s">
        <v>218</v>
      </c>
      <c r="N446" t="s">
        <v>219</v>
      </c>
      <c r="O446" t="s">
        <v>20</v>
      </c>
    </row>
    <row r="447" spans="1:15" x14ac:dyDescent="0.25">
      <c r="A447" t="str">
        <f t="shared" si="25"/>
        <v xml:space="preserve">  03100-1030</v>
      </c>
      <c r="B447" t="s">
        <v>570</v>
      </c>
      <c r="C447">
        <v>2007</v>
      </c>
      <c r="D447" t="str">
        <f>"CD"</f>
        <v>CD</v>
      </c>
      <c r="E447">
        <v>74858</v>
      </c>
      <c r="F447">
        <v>0</v>
      </c>
      <c r="G447">
        <v>29198.9</v>
      </c>
      <c r="H447">
        <v>0</v>
      </c>
      <c r="I447" s="1">
        <v>44042</v>
      </c>
      <c r="J447">
        <v>1415</v>
      </c>
      <c r="K447">
        <v>514</v>
      </c>
      <c r="L447" t="s">
        <v>1153</v>
      </c>
      <c r="M447" t="s">
        <v>1154</v>
      </c>
      <c r="N447" t="s">
        <v>20</v>
      </c>
      <c r="O447" t="s">
        <v>20</v>
      </c>
    </row>
    <row r="448" spans="1:15" s="18" customFormat="1" x14ac:dyDescent="0.25">
      <c r="A448" t="str">
        <f t="shared" si="25"/>
        <v xml:space="preserve">  03100-1030</v>
      </c>
      <c r="B448" t="s">
        <v>570</v>
      </c>
      <c r="C448">
        <v>2007</v>
      </c>
      <c r="D448" t="str">
        <f>"CD"</f>
        <v>CD</v>
      </c>
      <c r="E448">
        <v>74858</v>
      </c>
      <c r="F448">
        <v>0</v>
      </c>
      <c r="G448">
        <v>296.39999999999998</v>
      </c>
      <c r="H448">
        <v>0</v>
      </c>
      <c r="I448" s="1">
        <v>44042</v>
      </c>
      <c r="J448">
        <v>1416</v>
      </c>
      <c r="K448">
        <v>525</v>
      </c>
      <c r="L448" t="s">
        <v>220</v>
      </c>
      <c r="M448" t="s">
        <v>221</v>
      </c>
      <c r="N448" t="s">
        <v>20</v>
      </c>
      <c r="O448" t="s">
        <v>20</v>
      </c>
    </row>
    <row r="449" spans="1:15" x14ac:dyDescent="0.25">
      <c r="A449" t="str">
        <f t="shared" si="25"/>
        <v xml:space="preserve">  03100-1030</v>
      </c>
      <c r="B449" t="s">
        <v>570</v>
      </c>
      <c r="C449">
        <v>2007</v>
      </c>
      <c r="D449" t="str">
        <f>"CD"</f>
        <v>CD</v>
      </c>
      <c r="E449">
        <v>74858</v>
      </c>
      <c r="F449">
        <v>0</v>
      </c>
      <c r="G449">
        <v>968.28</v>
      </c>
      <c r="H449">
        <v>0</v>
      </c>
      <c r="I449" s="1">
        <v>44042</v>
      </c>
      <c r="J449">
        <v>1418</v>
      </c>
      <c r="K449">
        <v>1052</v>
      </c>
      <c r="L449" t="s">
        <v>639</v>
      </c>
      <c r="M449" t="s">
        <v>1155</v>
      </c>
      <c r="N449" t="s">
        <v>1156</v>
      </c>
      <c r="O449" t="s">
        <v>20</v>
      </c>
    </row>
    <row r="450" spans="1:15" s="18" customFormat="1" x14ac:dyDescent="0.25">
      <c r="A450" t="str">
        <f t="shared" si="25"/>
        <v xml:space="preserve">  03100-1030</v>
      </c>
      <c r="B450" t="s">
        <v>570</v>
      </c>
      <c r="C450">
        <v>2007</v>
      </c>
      <c r="D450" t="str">
        <f>"JE"</f>
        <v>JE</v>
      </c>
      <c r="E450">
        <v>74899</v>
      </c>
      <c r="F450">
        <v>55.82</v>
      </c>
      <c r="G450">
        <v>0</v>
      </c>
      <c r="H450">
        <v>0</v>
      </c>
      <c r="I450" s="1">
        <v>44043</v>
      </c>
      <c r="J450" t="s">
        <v>636</v>
      </c>
      <c r="K450" t="s">
        <v>49</v>
      </c>
      <c r="L450" t="s">
        <v>1162</v>
      </c>
      <c r="M450" t="s">
        <v>638</v>
      </c>
      <c r="N450" t="s">
        <v>20</v>
      </c>
      <c r="O450" t="s">
        <v>20</v>
      </c>
    </row>
    <row r="451" spans="1:15" s="18" customFormat="1" x14ac:dyDescent="0.25">
      <c r="A451" t="str">
        <f t="shared" ref="A451:A514" si="29">"  03100-1030"</f>
        <v xml:space="preserve">  03100-1030</v>
      </c>
      <c r="B451" t="s">
        <v>570</v>
      </c>
      <c r="C451">
        <v>2008</v>
      </c>
      <c r="D451" t="str">
        <f>"CD"</f>
        <v>CD</v>
      </c>
      <c r="E451">
        <v>74954</v>
      </c>
      <c r="F451">
        <v>0</v>
      </c>
      <c r="G451">
        <v>75916</v>
      </c>
      <c r="H451">
        <v>0</v>
      </c>
      <c r="I451" s="1">
        <v>44049</v>
      </c>
      <c r="J451">
        <v>1419</v>
      </c>
      <c r="K451">
        <v>679</v>
      </c>
      <c r="L451" t="s">
        <v>588</v>
      </c>
      <c r="M451" t="s">
        <v>1163</v>
      </c>
      <c r="N451" t="s">
        <v>20</v>
      </c>
      <c r="O451" t="s">
        <v>20</v>
      </c>
    </row>
    <row r="452" spans="1:15" s="18" customFormat="1" x14ac:dyDescent="0.25">
      <c r="A452" t="str">
        <f t="shared" si="29"/>
        <v xml:space="preserve">  03100-1030</v>
      </c>
      <c r="B452" t="s">
        <v>570</v>
      </c>
      <c r="C452">
        <v>2008</v>
      </c>
      <c r="D452" t="str">
        <f>"CD"</f>
        <v>CD</v>
      </c>
      <c r="E452">
        <v>74954</v>
      </c>
      <c r="F452">
        <v>0</v>
      </c>
      <c r="G452">
        <v>213.5</v>
      </c>
      <c r="H452">
        <v>0</v>
      </c>
      <c r="I452" s="1">
        <v>44049</v>
      </c>
      <c r="J452">
        <v>1420</v>
      </c>
      <c r="K452">
        <v>1052</v>
      </c>
      <c r="L452" t="s">
        <v>639</v>
      </c>
      <c r="M452" t="s">
        <v>1164</v>
      </c>
      <c r="N452" t="s">
        <v>1070</v>
      </c>
      <c r="O452" t="s">
        <v>20</v>
      </c>
    </row>
    <row r="453" spans="1:15" x14ac:dyDescent="0.25">
      <c r="A453" t="str">
        <f t="shared" si="29"/>
        <v xml:space="preserve">  03100-1030</v>
      </c>
      <c r="B453" t="s">
        <v>570</v>
      </c>
      <c r="C453">
        <v>2008</v>
      </c>
      <c r="D453" t="str">
        <f>"CD"</f>
        <v>CD</v>
      </c>
      <c r="E453">
        <v>74954</v>
      </c>
      <c r="F453">
        <v>0</v>
      </c>
      <c r="G453">
        <v>720</v>
      </c>
      <c r="H453">
        <v>0</v>
      </c>
      <c r="I453" s="1">
        <v>44049</v>
      </c>
      <c r="J453">
        <v>1421</v>
      </c>
      <c r="K453">
        <v>1707</v>
      </c>
      <c r="L453" t="s">
        <v>1134</v>
      </c>
      <c r="M453" t="s">
        <v>1165</v>
      </c>
      <c r="N453" t="s">
        <v>20</v>
      </c>
      <c r="O453" t="s">
        <v>20</v>
      </c>
    </row>
    <row r="454" spans="1:15" x14ac:dyDescent="0.25">
      <c r="A454" t="str">
        <f t="shared" si="29"/>
        <v xml:space="preserve">  03100-1030</v>
      </c>
      <c r="B454" t="s">
        <v>570</v>
      </c>
      <c r="C454">
        <v>2008</v>
      </c>
      <c r="D454" t="str">
        <f>"JE"</f>
        <v>JE</v>
      </c>
      <c r="E454">
        <v>74966</v>
      </c>
      <c r="F454">
        <v>0</v>
      </c>
      <c r="G454">
        <v>40</v>
      </c>
      <c r="H454">
        <v>0</v>
      </c>
      <c r="I454" s="1">
        <v>44049</v>
      </c>
      <c r="J454" t="s">
        <v>931</v>
      </c>
      <c r="K454" t="s">
        <v>49</v>
      </c>
      <c r="L454" t="s">
        <v>1166</v>
      </c>
      <c r="M454" t="s">
        <v>933</v>
      </c>
      <c r="N454" t="s">
        <v>20</v>
      </c>
      <c r="O454" t="s">
        <v>20</v>
      </c>
    </row>
    <row r="455" spans="1:15" x14ac:dyDescent="0.25">
      <c r="A455" t="str">
        <f t="shared" si="29"/>
        <v xml:space="preserve">  03100-1030</v>
      </c>
      <c r="B455" t="s">
        <v>570</v>
      </c>
      <c r="C455">
        <v>2008</v>
      </c>
      <c r="D455" t="str">
        <f>"JE"</f>
        <v>JE</v>
      </c>
      <c r="E455">
        <v>75153</v>
      </c>
      <c r="F455">
        <v>90000</v>
      </c>
      <c r="G455">
        <v>0</v>
      </c>
      <c r="H455">
        <v>0</v>
      </c>
      <c r="I455" s="1">
        <v>44064</v>
      </c>
      <c r="J455" t="s">
        <v>1167</v>
      </c>
      <c r="K455" t="s">
        <v>49</v>
      </c>
      <c r="L455" t="s">
        <v>1168</v>
      </c>
      <c r="M455" t="s">
        <v>1169</v>
      </c>
      <c r="N455" t="s">
        <v>20</v>
      </c>
      <c r="O455" t="s">
        <v>20</v>
      </c>
    </row>
    <row r="456" spans="1:15" x14ac:dyDescent="0.25">
      <c r="A456" t="str">
        <f t="shared" si="29"/>
        <v xml:space="preserve">  03100-1030</v>
      </c>
      <c r="B456" t="s">
        <v>570</v>
      </c>
      <c r="C456">
        <v>2008</v>
      </c>
      <c r="D456" t="str">
        <f>"JE"</f>
        <v>JE</v>
      </c>
      <c r="E456">
        <v>75373</v>
      </c>
      <c r="F456">
        <v>70.810000000100004</v>
      </c>
      <c r="G456">
        <v>0</v>
      </c>
      <c r="H456">
        <v>0</v>
      </c>
      <c r="I456" s="1">
        <v>44076</v>
      </c>
      <c r="J456" t="s">
        <v>636</v>
      </c>
      <c r="K456" t="s">
        <v>49</v>
      </c>
      <c r="L456" t="s">
        <v>1170</v>
      </c>
      <c r="M456" t="s">
        <v>638</v>
      </c>
      <c r="N456" t="s">
        <v>20</v>
      </c>
      <c r="O456" t="s">
        <v>20</v>
      </c>
    </row>
    <row r="457" spans="1:15" s="18" customFormat="1" x14ac:dyDescent="0.25">
      <c r="A457" t="str">
        <f t="shared" si="29"/>
        <v xml:space="preserve">  03100-1030</v>
      </c>
      <c r="B457" t="s">
        <v>570</v>
      </c>
      <c r="C457">
        <v>2009</v>
      </c>
      <c r="D457" t="str">
        <f>"JE"</f>
        <v>JE</v>
      </c>
      <c r="E457">
        <v>75385</v>
      </c>
      <c r="F457">
        <v>0</v>
      </c>
      <c r="G457">
        <v>40</v>
      </c>
      <c r="H457">
        <v>0</v>
      </c>
      <c r="I457" s="1">
        <v>44076</v>
      </c>
      <c r="J457" t="s">
        <v>48</v>
      </c>
      <c r="K457" t="s">
        <v>49</v>
      </c>
      <c r="L457" t="s">
        <v>1171</v>
      </c>
      <c r="M457" t="s">
        <v>933</v>
      </c>
      <c r="N457" t="s">
        <v>20</v>
      </c>
      <c r="O457" t="s">
        <v>20</v>
      </c>
    </row>
    <row r="458" spans="1:15" x14ac:dyDescent="0.25">
      <c r="A458" t="str">
        <f t="shared" si="29"/>
        <v xml:space="preserve">  03100-1030</v>
      </c>
      <c r="B458" t="s">
        <v>570</v>
      </c>
      <c r="C458">
        <v>2009</v>
      </c>
      <c r="D458" t="str">
        <f>"JE"</f>
        <v>JE</v>
      </c>
      <c r="E458">
        <v>75809</v>
      </c>
      <c r="F458">
        <v>47.99</v>
      </c>
      <c r="G458">
        <v>0</v>
      </c>
      <c r="H458">
        <v>0</v>
      </c>
      <c r="I458" s="1">
        <v>44104</v>
      </c>
      <c r="J458" t="s">
        <v>636</v>
      </c>
      <c r="K458" t="s">
        <v>49</v>
      </c>
      <c r="L458" t="s">
        <v>1172</v>
      </c>
      <c r="M458" t="s">
        <v>638</v>
      </c>
      <c r="N458" t="s">
        <v>20</v>
      </c>
      <c r="O458" t="s">
        <v>20</v>
      </c>
    </row>
    <row r="459" spans="1:15" x14ac:dyDescent="0.25">
      <c r="A459" t="str">
        <f t="shared" si="29"/>
        <v xml:space="preserve">  03100-1030</v>
      </c>
      <c r="B459" t="s">
        <v>570</v>
      </c>
      <c r="C459">
        <v>2010</v>
      </c>
      <c r="D459" t="str">
        <f>"CD"</f>
        <v>CD</v>
      </c>
      <c r="E459">
        <v>75798</v>
      </c>
      <c r="F459">
        <v>0</v>
      </c>
      <c r="G459">
        <v>3890</v>
      </c>
      <c r="H459">
        <v>0</v>
      </c>
      <c r="I459" s="1">
        <v>44105</v>
      </c>
      <c r="J459">
        <v>1429</v>
      </c>
      <c r="K459">
        <v>864</v>
      </c>
      <c r="L459" t="s">
        <v>578</v>
      </c>
      <c r="M459" t="s">
        <v>1173</v>
      </c>
      <c r="N459" t="s">
        <v>20</v>
      </c>
      <c r="O459" t="s">
        <v>20</v>
      </c>
    </row>
    <row r="460" spans="1:15" x14ac:dyDescent="0.25">
      <c r="A460" t="str">
        <f t="shared" si="29"/>
        <v xml:space="preserve">  03100-1030</v>
      </c>
      <c r="B460" t="s">
        <v>570</v>
      </c>
      <c r="C460">
        <v>2010</v>
      </c>
      <c r="D460" t="str">
        <f>"CD"</f>
        <v>CD</v>
      </c>
      <c r="E460">
        <v>75798</v>
      </c>
      <c r="F460">
        <v>0</v>
      </c>
      <c r="G460">
        <v>5329</v>
      </c>
      <c r="H460">
        <v>0</v>
      </c>
      <c r="I460" s="1">
        <v>44105</v>
      </c>
      <c r="J460">
        <v>1430</v>
      </c>
      <c r="K460">
        <v>4387</v>
      </c>
      <c r="L460" t="s">
        <v>1174</v>
      </c>
      <c r="M460" t="s">
        <v>1175</v>
      </c>
      <c r="N460" t="s">
        <v>20</v>
      </c>
      <c r="O460" t="s">
        <v>20</v>
      </c>
    </row>
    <row r="461" spans="1:15" x14ac:dyDescent="0.25">
      <c r="A461" t="str">
        <f t="shared" si="29"/>
        <v xml:space="preserve">  03100-1030</v>
      </c>
      <c r="B461" t="s">
        <v>570</v>
      </c>
      <c r="C461">
        <v>2010</v>
      </c>
      <c r="D461" t="str">
        <f t="shared" ref="D461:D466" si="30">"JE"</f>
        <v>JE</v>
      </c>
      <c r="E461">
        <v>75787</v>
      </c>
      <c r="F461">
        <v>1500000</v>
      </c>
      <c r="G461">
        <v>0</v>
      </c>
      <c r="H461">
        <v>0</v>
      </c>
      <c r="I461" s="1">
        <v>44105</v>
      </c>
      <c r="J461" t="s">
        <v>223</v>
      </c>
      <c r="K461" t="s">
        <v>49</v>
      </c>
      <c r="L461" t="s">
        <v>1176</v>
      </c>
      <c r="M461" t="s">
        <v>95</v>
      </c>
      <c r="N461" t="s">
        <v>20</v>
      </c>
      <c r="O461" t="s">
        <v>20</v>
      </c>
    </row>
    <row r="462" spans="1:15" x14ac:dyDescent="0.25">
      <c r="A462" t="str">
        <f t="shared" si="29"/>
        <v xml:space="preserve">  03100-1030</v>
      </c>
      <c r="B462" t="s">
        <v>570</v>
      </c>
      <c r="C462">
        <v>2010</v>
      </c>
      <c r="D462" t="str">
        <f t="shared" si="30"/>
        <v>JE</v>
      </c>
      <c r="E462">
        <v>75842</v>
      </c>
      <c r="F462">
        <v>0</v>
      </c>
      <c r="G462">
        <v>40</v>
      </c>
      <c r="H462">
        <v>0</v>
      </c>
      <c r="I462" s="1">
        <v>44109</v>
      </c>
      <c r="J462" t="s">
        <v>48</v>
      </c>
      <c r="K462" t="s">
        <v>49</v>
      </c>
      <c r="L462" t="s">
        <v>1177</v>
      </c>
      <c r="M462" t="s">
        <v>933</v>
      </c>
      <c r="N462" t="s">
        <v>20</v>
      </c>
      <c r="O462" t="s">
        <v>20</v>
      </c>
    </row>
    <row r="463" spans="1:15" s="18" customFormat="1" x14ac:dyDescent="0.25">
      <c r="A463" t="str">
        <f t="shared" si="29"/>
        <v xml:space="preserve">  03100-1030</v>
      </c>
      <c r="B463" t="s">
        <v>570</v>
      </c>
      <c r="C463">
        <v>2010</v>
      </c>
      <c r="D463" t="str">
        <f t="shared" si="30"/>
        <v>JE</v>
      </c>
      <c r="E463">
        <v>75855</v>
      </c>
      <c r="F463">
        <v>53.96</v>
      </c>
      <c r="G463">
        <v>0</v>
      </c>
      <c r="H463">
        <v>0</v>
      </c>
      <c r="I463" s="1">
        <v>44110</v>
      </c>
      <c r="J463" t="s">
        <v>229</v>
      </c>
      <c r="K463" t="s">
        <v>49</v>
      </c>
      <c r="L463" t="s">
        <v>230</v>
      </c>
      <c r="M463" t="s">
        <v>231</v>
      </c>
      <c r="N463" t="s">
        <v>20</v>
      </c>
      <c r="O463" t="s">
        <v>20</v>
      </c>
    </row>
    <row r="464" spans="1:15" x14ac:dyDescent="0.25">
      <c r="A464" t="str">
        <f t="shared" si="29"/>
        <v xml:space="preserve">  03100-1030</v>
      </c>
      <c r="B464" t="s">
        <v>570</v>
      </c>
      <c r="C464">
        <v>2010</v>
      </c>
      <c r="D464" t="str">
        <f t="shared" si="30"/>
        <v>JE</v>
      </c>
      <c r="E464">
        <v>76056</v>
      </c>
      <c r="F464">
        <v>0</v>
      </c>
      <c r="G464">
        <v>2500</v>
      </c>
      <c r="H464">
        <v>0</v>
      </c>
      <c r="I464" s="1">
        <v>44126</v>
      </c>
      <c r="J464" t="s">
        <v>48</v>
      </c>
      <c r="K464" t="s">
        <v>49</v>
      </c>
      <c r="L464" t="s">
        <v>1178</v>
      </c>
      <c r="M464" t="s">
        <v>1179</v>
      </c>
      <c r="N464" t="s">
        <v>20</v>
      </c>
      <c r="O464" t="s">
        <v>20</v>
      </c>
    </row>
    <row r="465" spans="1:15" x14ac:dyDescent="0.25">
      <c r="A465" t="str">
        <f t="shared" si="29"/>
        <v xml:space="preserve">  03100-1030</v>
      </c>
      <c r="B465" t="s">
        <v>570</v>
      </c>
      <c r="C465">
        <v>2010</v>
      </c>
      <c r="D465" t="str">
        <f t="shared" si="30"/>
        <v>JE</v>
      </c>
      <c r="E465">
        <v>76162</v>
      </c>
      <c r="F465">
        <v>327.12</v>
      </c>
      <c r="G465">
        <v>0</v>
      </c>
      <c r="H465">
        <v>0</v>
      </c>
      <c r="I465" s="1">
        <v>44135</v>
      </c>
      <c r="J465" t="s">
        <v>636</v>
      </c>
      <c r="K465" t="s">
        <v>49</v>
      </c>
      <c r="L465" t="s">
        <v>1180</v>
      </c>
      <c r="M465" t="s">
        <v>638</v>
      </c>
      <c r="N465" t="s">
        <v>20</v>
      </c>
      <c r="O465" t="s">
        <v>20</v>
      </c>
    </row>
    <row r="466" spans="1:15" x14ac:dyDescent="0.25">
      <c r="A466" t="str">
        <f t="shared" si="29"/>
        <v xml:space="preserve">  03100-1030</v>
      </c>
      <c r="B466" t="s">
        <v>570</v>
      </c>
      <c r="C466">
        <v>2011</v>
      </c>
      <c r="D466" t="str">
        <f t="shared" si="30"/>
        <v>JE</v>
      </c>
      <c r="E466">
        <v>76242</v>
      </c>
      <c r="F466">
        <v>0</v>
      </c>
      <c r="G466">
        <v>92</v>
      </c>
      <c r="H466">
        <v>0</v>
      </c>
      <c r="I466" s="1">
        <v>44141</v>
      </c>
      <c r="J466" t="s">
        <v>48</v>
      </c>
      <c r="K466" t="s">
        <v>49</v>
      </c>
      <c r="L466" t="s">
        <v>1187</v>
      </c>
      <c r="M466" t="s">
        <v>933</v>
      </c>
      <c r="N466" t="s">
        <v>20</v>
      </c>
      <c r="O466" t="s">
        <v>20</v>
      </c>
    </row>
    <row r="467" spans="1:15" x14ac:dyDescent="0.25">
      <c r="A467" t="str">
        <f t="shared" si="29"/>
        <v xml:space="preserve">  03100-1030</v>
      </c>
      <c r="B467" t="s">
        <v>570</v>
      </c>
      <c r="C467">
        <v>2011</v>
      </c>
      <c r="D467" t="str">
        <f>"CD"</f>
        <v>CD</v>
      </c>
      <c r="E467">
        <v>76327</v>
      </c>
      <c r="F467">
        <v>0</v>
      </c>
      <c r="G467">
        <v>5000</v>
      </c>
      <c r="H467">
        <v>0</v>
      </c>
      <c r="I467" s="1">
        <v>44148</v>
      </c>
      <c r="J467">
        <v>1435</v>
      </c>
      <c r="K467">
        <v>3964</v>
      </c>
      <c r="L467" t="s">
        <v>988</v>
      </c>
      <c r="M467" t="s">
        <v>1181</v>
      </c>
      <c r="N467" t="s">
        <v>20</v>
      </c>
      <c r="O467" t="s">
        <v>20</v>
      </c>
    </row>
    <row r="468" spans="1:15" x14ac:dyDescent="0.25">
      <c r="A468" t="str">
        <f t="shared" si="29"/>
        <v xml:space="preserve">  03100-1030</v>
      </c>
      <c r="B468" t="s">
        <v>570</v>
      </c>
      <c r="C468">
        <v>2011</v>
      </c>
      <c r="D468" t="str">
        <f>"CD"</f>
        <v>CD</v>
      </c>
      <c r="E468">
        <v>76327</v>
      </c>
      <c r="F468">
        <v>0</v>
      </c>
      <c r="G468">
        <v>1366.08</v>
      </c>
      <c r="H468">
        <v>0</v>
      </c>
      <c r="I468" s="1">
        <v>44148</v>
      </c>
      <c r="J468">
        <v>1436</v>
      </c>
      <c r="K468">
        <v>1052</v>
      </c>
      <c r="L468" t="s">
        <v>639</v>
      </c>
      <c r="M468" t="s">
        <v>1182</v>
      </c>
      <c r="N468" t="s">
        <v>1034</v>
      </c>
      <c r="O468" t="s">
        <v>20</v>
      </c>
    </row>
    <row r="469" spans="1:15" x14ac:dyDescent="0.25">
      <c r="A469" t="str">
        <f t="shared" si="29"/>
        <v xml:space="preserve">  03100-1030</v>
      </c>
      <c r="B469" t="s">
        <v>570</v>
      </c>
      <c r="C469">
        <v>2011</v>
      </c>
      <c r="D469" t="str">
        <f>"CD"</f>
        <v>CD</v>
      </c>
      <c r="E469">
        <v>76327</v>
      </c>
      <c r="F469">
        <v>0</v>
      </c>
      <c r="G469">
        <v>680</v>
      </c>
      <c r="H469">
        <v>0</v>
      </c>
      <c r="I469" s="1">
        <v>44148</v>
      </c>
      <c r="J469">
        <v>1437</v>
      </c>
      <c r="K469">
        <v>4011</v>
      </c>
      <c r="L469" t="s">
        <v>858</v>
      </c>
      <c r="M469" t="s">
        <v>1183</v>
      </c>
      <c r="N469" t="s">
        <v>20</v>
      </c>
      <c r="O469" t="s">
        <v>20</v>
      </c>
    </row>
    <row r="470" spans="1:15" x14ac:dyDescent="0.25">
      <c r="A470" t="str">
        <f t="shared" si="29"/>
        <v xml:space="preserve">  03100-1030</v>
      </c>
      <c r="B470" t="s">
        <v>570</v>
      </c>
      <c r="C470">
        <v>2011</v>
      </c>
      <c r="D470" t="str">
        <f>"CD"</f>
        <v>CD</v>
      </c>
      <c r="E470">
        <v>76432</v>
      </c>
      <c r="F470">
        <v>0</v>
      </c>
      <c r="G470">
        <v>216</v>
      </c>
      <c r="H470">
        <v>0</v>
      </c>
      <c r="I470" s="1">
        <v>44158</v>
      </c>
      <c r="J470">
        <v>1439</v>
      </c>
      <c r="K470">
        <v>4011</v>
      </c>
      <c r="L470" t="s">
        <v>858</v>
      </c>
      <c r="M470" t="s">
        <v>1184</v>
      </c>
      <c r="N470" t="s">
        <v>20</v>
      </c>
      <c r="O470" t="s">
        <v>20</v>
      </c>
    </row>
    <row r="471" spans="1:15" x14ac:dyDescent="0.25">
      <c r="A471" t="str">
        <f t="shared" si="29"/>
        <v xml:space="preserve">  03100-1030</v>
      </c>
      <c r="B471" t="s">
        <v>570</v>
      </c>
      <c r="C471">
        <v>2011</v>
      </c>
      <c r="D471" t="str">
        <f>"JE"</f>
        <v>JE</v>
      </c>
      <c r="E471">
        <v>76537</v>
      </c>
      <c r="F471">
        <v>306.47000000000003</v>
      </c>
      <c r="G471">
        <v>0</v>
      </c>
      <c r="H471">
        <v>0</v>
      </c>
      <c r="I471" s="1">
        <v>44165</v>
      </c>
      <c r="J471" t="s">
        <v>636</v>
      </c>
      <c r="K471" t="s">
        <v>49</v>
      </c>
      <c r="L471" t="s">
        <v>1188</v>
      </c>
      <c r="M471" t="s">
        <v>638</v>
      </c>
      <c r="N471" t="s">
        <v>20</v>
      </c>
      <c r="O471" t="s">
        <v>20</v>
      </c>
    </row>
    <row r="472" spans="1:15" x14ac:dyDescent="0.25">
      <c r="A472" t="str">
        <f t="shared" si="29"/>
        <v xml:space="preserve">  03100-1030</v>
      </c>
      <c r="B472" t="s">
        <v>570</v>
      </c>
      <c r="C472">
        <v>2012</v>
      </c>
      <c r="D472" t="str">
        <f>"JE"</f>
        <v>JE</v>
      </c>
      <c r="E472">
        <v>76553</v>
      </c>
      <c r="F472">
        <v>0</v>
      </c>
      <c r="G472">
        <v>92</v>
      </c>
      <c r="H472">
        <v>0</v>
      </c>
      <c r="I472" s="1">
        <v>44166</v>
      </c>
      <c r="J472" t="s">
        <v>931</v>
      </c>
      <c r="K472" t="s">
        <v>49</v>
      </c>
      <c r="L472" t="s">
        <v>1190</v>
      </c>
      <c r="M472" t="s">
        <v>933</v>
      </c>
      <c r="N472" t="s">
        <v>20</v>
      </c>
      <c r="O472" t="s">
        <v>20</v>
      </c>
    </row>
    <row r="473" spans="1:15" x14ac:dyDescent="0.25">
      <c r="A473" t="str">
        <f t="shared" si="29"/>
        <v xml:space="preserve">  03100-1030</v>
      </c>
      <c r="B473" t="s">
        <v>570</v>
      </c>
      <c r="C473">
        <v>2012</v>
      </c>
      <c r="D473" t="str">
        <f>"CD"</f>
        <v>CD</v>
      </c>
      <c r="E473">
        <v>76788</v>
      </c>
      <c r="F473">
        <v>0</v>
      </c>
      <c r="G473">
        <v>436</v>
      </c>
      <c r="H473">
        <v>0</v>
      </c>
      <c r="I473" s="1">
        <v>44186</v>
      </c>
      <c r="J473">
        <v>1444</v>
      </c>
      <c r="K473">
        <v>4011</v>
      </c>
      <c r="L473" t="s">
        <v>858</v>
      </c>
      <c r="M473" t="s">
        <v>1189</v>
      </c>
      <c r="N473" t="s">
        <v>20</v>
      </c>
      <c r="O473" t="s">
        <v>20</v>
      </c>
    </row>
    <row r="474" spans="1:15" x14ac:dyDescent="0.25">
      <c r="A474" t="str">
        <f t="shared" si="29"/>
        <v xml:space="preserve">  03100-1030</v>
      </c>
      <c r="B474" t="s">
        <v>570</v>
      </c>
      <c r="C474">
        <v>2012</v>
      </c>
      <c r="D474" t="str">
        <f t="shared" ref="D474:D479" si="31">"RE"</f>
        <v>RE</v>
      </c>
      <c r="E474">
        <v>76828</v>
      </c>
      <c r="F474">
        <v>12457.93</v>
      </c>
      <c r="G474">
        <v>0</v>
      </c>
      <c r="H474">
        <v>0</v>
      </c>
      <c r="I474" s="1">
        <v>44188</v>
      </c>
      <c r="J474" t="s">
        <v>1192</v>
      </c>
      <c r="K474" t="s">
        <v>49</v>
      </c>
      <c r="L474" t="s">
        <v>559</v>
      </c>
      <c r="M474" t="s">
        <v>1193</v>
      </c>
      <c r="N474" t="s">
        <v>610</v>
      </c>
      <c r="O474" t="s">
        <v>20</v>
      </c>
    </row>
    <row r="475" spans="1:15" s="18" customFormat="1" x14ac:dyDescent="0.25">
      <c r="A475" t="str">
        <f t="shared" si="29"/>
        <v xml:space="preserve">  03100-1030</v>
      </c>
      <c r="B475" t="s">
        <v>570</v>
      </c>
      <c r="C475">
        <v>2012</v>
      </c>
      <c r="D475" t="str">
        <f t="shared" si="31"/>
        <v>RE</v>
      </c>
      <c r="E475">
        <v>76828</v>
      </c>
      <c r="F475">
        <v>47564.05</v>
      </c>
      <c r="G475">
        <v>0</v>
      </c>
      <c r="H475">
        <v>0</v>
      </c>
      <c r="I475" s="1">
        <v>44188</v>
      </c>
      <c r="J475" t="s">
        <v>1194</v>
      </c>
      <c r="K475" t="s">
        <v>49</v>
      </c>
      <c r="L475" t="s">
        <v>559</v>
      </c>
      <c r="M475" t="s">
        <v>1193</v>
      </c>
      <c r="N475" t="s">
        <v>612</v>
      </c>
      <c r="O475" t="s">
        <v>20</v>
      </c>
    </row>
    <row r="476" spans="1:15" x14ac:dyDescent="0.25">
      <c r="A476" t="str">
        <f t="shared" si="29"/>
        <v xml:space="preserve">  03100-1030</v>
      </c>
      <c r="B476" t="s">
        <v>570</v>
      </c>
      <c r="C476">
        <v>2012</v>
      </c>
      <c r="D476" t="str">
        <f t="shared" si="31"/>
        <v>RE</v>
      </c>
      <c r="E476">
        <v>76828</v>
      </c>
      <c r="F476">
        <v>152939.26999999999</v>
      </c>
      <c r="G476">
        <v>0</v>
      </c>
      <c r="H476">
        <v>0</v>
      </c>
      <c r="I476" s="1">
        <v>44188</v>
      </c>
      <c r="J476" t="s">
        <v>1195</v>
      </c>
      <c r="K476" t="s">
        <v>49</v>
      </c>
      <c r="L476" t="s">
        <v>559</v>
      </c>
      <c r="M476" t="s">
        <v>1193</v>
      </c>
      <c r="N476" t="s">
        <v>614</v>
      </c>
      <c r="O476" t="s">
        <v>20</v>
      </c>
    </row>
    <row r="477" spans="1:15" x14ac:dyDescent="0.25">
      <c r="A477" t="str">
        <f t="shared" si="29"/>
        <v xml:space="preserve">  03100-1030</v>
      </c>
      <c r="B477" t="s">
        <v>570</v>
      </c>
      <c r="C477">
        <v>2012</v>
      </c>
      <c r="D477" t="str">
        <f t="shared" si="31"/>
        <v>RE</v>
      </c>
      <c r="E477">
        <v>76828</v>
      </c>
      <c r="F477">
        <v>168035.71</v>
      </c>
      <c r="G477">
        <v>0</v>
      </c>
      <c r="H477">
        <v>0</v>
      </c>
      <c r="I477" s="1">
        <v>44188</v>
      </c>
      <c r="J477" t="s">
        <v>1196</v>
      </c>
      <c r="K477" t="s">
        <v>49</v>
      </c>
      <c r="L477" t="s">
        <v>559</v>
      </c>
      <c r="M477" t="s">
        <v>1193</v>
      </c>
      <c r="N477" t="s">
        <v>616</v>
      </c>
      <c r="O477" t="s">
        <v>20</v>
      </c>
    </row>
    <row r="478" spans="1:15" x14ac:dyDescent="0.25">
      <c r="A478" t="str">
        <f t="shared" si="29"/>
        <v xml:space="preserve">  03100-1030</v>
      </c>
      <c r="B478" t="s">
        <v>570</v>
      </c>
      <c r="C478">
        <v>2012</v>
      </c>
      <c r="D478" t="str">
        <f t="shared" si="31"/>
        <v>RE</v>
      </c>
      <c r="E478">
        <v>76828</v>
      </c>
      <c r="F478">
        <v>7771.45</v>
      </c>
      <c r="G478">
        <v>0</v>
      </c>
      <c r="H478">
        <v>0</v>
      </c>
      <c r="I478" s="1">
        <v>44188</v>
      </c>
      <c r="J478" t="s">
        <v>1197</v>
      </c>
      <c r="K478" t="s">
        <v>49</v>
      </c>
      <c r="L478" t="s">
        <v>559</v>
      </c>
      <c r="M478" t="s">
        <v>1193</v>
      </c>
      <c r="N478" t="s">
        <v>618</v>
      </c>
      <c r="O478" t="s">
        <v>20</v>
      </c>
    </row>
    <row r="479" spans="1:15" x14ac:dyDescent="0.25">
      <c r="A479" t="str">
        <f t="shared" si="29"/>
        <v xml:space="preserve">  03100-1030</v>
      </c>
      <c r="B479" t="s">
        <v>570</v>
      </c>
      <c r="C479">
        <v>2012</v>
      </c>
      <c r="D479" t="str">
        <f t="shared" si="31"/>
        <v>RE</v>
      </c>
      <c r="E479">
        <v>76828</v>
      </c>
      <c r="F479">
        <v>25239.759999999998</v>
      </c>
      <c r="G479">
        <v>0</v>
      </c>
      <c r="H479">
        <v>0</v>
      </c>
      <c r="I479" s="1">
        <v>44188</v>
      </c>
      <c r="J479" t="s">
        <v>1198</v>
      </c>
      <c r="K479" t="s">
        <v>49</v>
      </c>
      <c r="L479" t="s">
        <v>559</v>
      </c>
      <c r="M479" t="s">
        <v>1193</v>
      </c>
      <c r="N479" t="s">
        <v>620</v>
      </c>
      <c r="O479" t="s">
        <v>20</v>
      </c>
    </row>
    <row r="480" spans="1:15" x14ac:dyDescent="0.25">
      <c r="A480" t="str">
        <f t="shared" si="29"/>
        <v xml:space="preserve">  03100-1030</v>
      </c>
      <c r="B480" t="s">
        <v>570</v>
      </c>
      <c r="C480">
        <v>2012</v>
      </c>
      <c r="D480" t="str">
        <f>"JE"</f>
        <v>JE</v>
      </c>
      <c r="E480">
        <v>76955</v>
      </c>
      <c r="F480">
        <v>253.46</v>
      </c>
      <c r="G480">
        <v>0</v>
      </c>
      <c r="H480">
        <v>0</v>
      </c>
      <c r="I480" s="1">
        <v>44195</v>
      </c>
      <c r="J480" t="s">
        <v>636</v>
      </c>
      <c r="K480" t="s">
        <v>49</v>
      </c>
      <c r="L480" t="s">
        <v>1191</v>
      </c>
      <c r="M480" t="s">
        <v>638</v>
      </c>
      <c r="N480" t="s">
        <v>20</v>
      </c>
      <c r="O480" t="s">
        <v>20</v>
      </c>
    </row>
    <row r="481" spans="1:15" x14ac:dyDescent="0.25">
      <c r="A481" t="str">
        <f t="shared" si="29"/>
        <v xml:space="preserve">  03100-1030</v>
      </c>
      <c r="B481" t="s">
        <v>570</v>
      </c>
      <c r="C481">
        <v>2101</v>
      </c>
      <c r="D481" t="str">
        <f>"JE"</f>
        <v>JE</v>
      </c>
      <c r="E481">
        <v>76973</v>
      </c>
      <c r="F481">
        <v>0</v>
      </c>
      <c r="G481">
        <v>92</v>
      </c>
      <c r="H481">
        <v>0</v>
      </c>
      <c r="I481" s="1">
        <v>44201</v>
      </c>
      <c r="J481" t="s">
        <v>931</v>
      </c>
      <c r="K481" t="s">
        <v>49</v>
      </c>
      <c r="L481" t="s">
        <v>1204</v>
      </c>
      <c r="M481" t="s">
        <v>933</v>
      </c>
      <c r="N481" t="s">
        <v>20</v>
      </c>
      <c r="O481" t="s">
        <v>20</v>
      </c>
    </row>
    <row r="482" spans="1:15" x14ac:dyDescent="0.25">
      <c r="A482" t="str">
        <f t="shared" si="29"/>
        <v xml:space="preserve">  03100-1030</v>
      </c>
      <c r="B482" t="s">
        <v>570</v>
      </c>
      <c r="C482">
        <v>2101</v>
      </c>
      <c r="D482" t="str">
        <f>"CD"</f>
        <v>CD</v>
      </c>
      <c r="E482">
        <v>77059</v>
      </c>
      <c r="F482">
        <v>0</v>
      </c>
      <c r="G482">
        <v>136533.15</v>
      </c>
      <c r="H482">
        <v>0</v>
      </c>
      <c r="I482" s="1">
        <v>44207</v>
      </c>
      <c r="J482">
        <v>1449</v>
      </c>
      <c r="K482">
        <v>4412</v>
      </c>
      <c r="L482" t="s">
        <v>1199</v>
      </c>
      <c r="M482" t="s">
        <v>1200</v>
      </c>
      <c r="N482" t="s">
        <v>20</v>
      </c>
      <c r="O482" t="s">
        <v>20</v>
      </c>
    </row>
    <row r="483" spans="1:15" s="18" customFormat="1" x14ac:dyDescent="0.25">
      <c r="A483" t="str">
        <f t="shared" si="29"/>
        <v xml:space="preserve">  03100-1030</v>
      </c>
      <c r="B483" t="s">
        <v>570</v>
      </c>
      <c r="C483">
        <v>2101</v>
      </c>
      <c r="D483" t="str">
        <f>"CD"</f>
        <v>CD</v>
      </c>
      <c r="E483">
        <v>77264</v>
      </c>
      <c r="F483">
        <v>0</v>
      </c>
      <c r="G483">
        <v>41600</v>
      </c>
      <c r="H483">
        <v>0</v>
      </c>
      <c r="I483" s="1">
        <v>44225</v>
      </c>
      <c r="J483">
        <v>1451</v>
      </c>
      <c r="K483">
        <v>1970</v>
      </c>
      <c r="L483" t="s">
        <v>1201</v>
      </c>
      <c r="M483" t="s">
        <v>1202</v>
      </c>
      <c r="N483" t="s">
        <v>1203</v>
      </c>
      <c r="O483" t="s">
        <v>20</v>
      </c>
    </row>
    <row r="484" spans="1:15" x14ac:dyDescent="0.25">
      <c r="A484" t="str">
        <f t="shared" si="29"/>
        <v xml:space="preserve">  03100-1030</v>
      </c>
      <c r="B484" t="s">
        <v>570</v>
      </c>
      <c r="C484">
        <v>2102</v>
      </c>
      <c r="D484" t="str">
        <f>"JE"</f>
        <v>JE</v>
      </c>
      <c r="E484">
        <v>77343</v>
      </c>
      <c r="F484">
        <v>92</v>
      </c>
      <c r="G484">
        <v>0</v>
      </c>
      <c r="H484">
        <v>0</v>
      </c>
      <c r="I484" s="1">
        <v>44235</v>
      </c>
      <c r="J484" t="s">
        <v>427</v>
      </c>
      <c r="K484" t="s">
        <v>49</v>
      </c>
      <c r="L484" t="s">
        <v>1209</v>
      </c>
      <c r="M484" t="s">
        <v>1210</v>
      </c>
      <c r="N484" t="s">
        <v>20</v>
      </c>
      <c r="O484" t="s">
        <v>20</v>
      </c>
    </row>
    <row r="485" spans="1:15" x14ac:dyDescent="0.25">
      <c r="A485" t="str">
        <f t="shared" si="29"/>
        <v xml:space="preserve">  03100-1030</v>
      </c>
      <c r="B485" t="s">
        <v>570</v>
      </c>
      <c r="C485">
        <v>2102</v>
      </c>
      <c r="D485" t="str">
        <f>"JE"</f>
        <v>JE</v>
      </c>
      <c r="E485">
        <v>77343</v>
      </c>
      <c r="F485">
        <v>0</v>
      </c>
      <c r="G485">
        <v>92</v>
      </c>
      <c r="H485">
        <v>0</v>
      </c>
      <c r="I485" s="1">
        <v>44235</v>
      </c>
      <c r="J485" t="s">
        <v>427</v>
      </c>
      <c r="K485" t="s">
        <v>49</v>
      </c>
      <c r="L485" t="s">
        <v>1209</v>
      </c>
      <c r="M485" t="s">
        <v>1210</v>
      </c>
      <c r="N485" t="s">
        <v>20</v>
      </c>
      <c r="O485" t="s">
        <v>20</v>
      </c>
    </row>
    <row r="486" spans="1:15" x14ac:dyDescent="0.25">
      <c r="A486" t="str">
        <f t="shared" si="29"/>
        <v xml:space="preserve">  03100-1030</v>
      </c>
      <c r="B486" t="s">
        <v>570</v>
      </c>
      <c r="C486">
        <v>2102</v>
      </c>
      <c r="D486" t="str">
        <f>"JE"</f>
        <v>JE</v>
      </c>
      <c r="E486">
        <v>77351</v>
      </c>
      <c r="F486">
        <v>53.72</v>
      </c>
      <c r="G486">
        <v>0</v>
      </c>
      <c r="H486">
        <v>0</v>
      </c>
      <c r="I486" s="1">
        <v>44235</v>
      </c>
      <c r="J486" t="s">
        <v>636</v>
      </c>
      <c r="K486" t="s">
        <v>49</v>
      </c>
      <c r="L486" t="s">
        <v>1211</v>
      </c>
      <c r="M486">
        <v>3100.1030000000001</v>
      </c>
      <c r="N486" t="s">
        <v>20</v>
      </c>
      <c r="O486" t="s">
        <v>20</v>
      </c>
    </row>
    <row r="487" spans="1:15" s="18" customFormat="1" x14ac:dyDescent="0.25">
      <c r="A487" t="str">
        <f t="shared" si="29"/>
        <v xml:space="preserve">  03100-1030</v>
      </c>
      <c r="B487" t="s">
        <v>570</v>
      </c>
      <c r="C487">
        <v>2102</v>
      </c>
      <c r="D487" t="str">
        <f>"EX"</f>
        <v>EX</v>
      </c>
      <c r="E487">
        <v>77366</v>
      </c>
      <c r="F487">
        <v>0</v>
      </c>
      <c r="G487">
        <v>92</v>
      </c>
      <c r="H487">
        <v>0</v>
      </c>
      <c r="I487" s="1">
        <v>44236</v>
      </c>
      <c r="J487" t="s">
        <v>1206</v>
      </c>
      <c r="K487" t="s">
        <v>49</v>
      </c>
      <c r="L487" t="s">
        <v>559</v>
      </c>
      <c r="M487" t="s">
        <v>1207</v>
      </c>
      <c r="N487" t="s">
        <v>1208</v>
      </c>
      <c r="O487" t="s">
        <v>20</v>
      </c>
    </row>
    <row r="488" spans="1:15" x14ac:dyDescent="0.25">
      <c r="A488" t="str">
        <f t="shared" si="29"/>
        <v xml:space="preserve">  03100-1030</v>
      </c>
      <c r="B488" t="s">
        <v>570</v>
      </c>
      <c r="C488">
        <v>2102</v>
      </c>
      <c r="D488" t="str">
        <f>"CD"</f>
        <v>CD</v>
      </c>
      <c r="E488">
        <v>77428</v>
      </c>
      <c r="F488">
        <v>0</v>
      </c>
      <c r="G488">
        <v>5922.35</v>
      </c>
      <c r="H488">
        <v>0</v>
      </c>
      <c r="I488" s="1">
        <v>44238</v>
      </c>
      <c r="J488">
        <v>1452</v>
      </c>
      <c r="K488">
        <v>366</v>
      </c>
      <c r="L488" t="s">
        <v>625</v>
      </c>
      <c r="M488" t="s">
        <v>1205</v>
      </c>
      <c r="N488" t="s">
        <v>20</v>
      </c>
      <c r="O488" t="s">
        <v>20</v>
      </c>
    </row>
    <row r="489" spans="1:15" s="18" customFormat="1" x14ac:dyDescent="0.25">
      <c r="A489" t="str">
        <f t="shared" si="29"/>
        <v xml:space="preserve">  03100-1030</v>
      </c>
      <c r="B489" t="s">
        <v>570</v>
      </c>
      <c r="C489">
        <v>2102</v>
      </c>
      <c r="D489" t="str">
        <f>"JE"</f>
        <v>JE</v>
      </c>
      <c r="E489">
        <v>77564</v>
      </c>
      <c r="F489">
        <v>0</v>
      </c>
      <c r="G489">
        <v>1424.2</v>
      </c>
      <c r="H489">
        <v>0</v>
      </c>
      <c r="I489" s="1">
        <v>44252</v>
      </c>
      <c r="J489" t="s">
        <v>48</v>
      </c>
      <c r="K489" t="s">
        <v>49</v>
      </c>
      <c r="L489" t="s">
        <v>712</v>
      </c>
      <c r="M489" t="s">
        <v>896</v>
      </c>
      <c r="N489" t="s">
        <v>20</v>
      </c>
      <c r="O489" t="s">
        <v>20</v>
      </c>
    </row>
    <row r="490" spans="1:15" x14ac:dyDescent="0.25">
      <c r="A490" t="str">
        <f t="shared" si="29"/>
        <v xml:space="preserve">  03100-1030</v>
      </c>
      <c r="B490" t="s">
        <v>570</v>
      </c>
      <c r="C490">
        <v>2102</v>
      </c>
      <c r="D490" t="str">
        <f>"JE"</f>
        <v>JE</v>
      </c>
      <c r="E490">
        <v>77634</v>
      </c>
      <c r="F490">
        <v>46.33</v>
      </c>
      <c r="G490">
        <v>0</v>
      </c>
      <c r="H490">
        <v>0</v>
      </c>
      <c r="I490" s="1">
        <v>44255</v>
      </c>
      <c r="J490" t="s">
        <v>636</v>
      </c>
      <c r="K490" t="s">
        <v>49</v>
      </c>
      <c r="L490" t="s">
        <v>1212</v>
      </c>
      <c r="M490" t="s">
        <v>638</v>
      </c>
      <c r="N490" t="s">
        <v>20</v>
      </c>
      <c r="O490" t="s">
        <v>20</v>
      </c>
    </row>
    <row r="491" spans="1:15" s="18" customFormat="1" x14ac:dyDescent="0.25">
      <c r="A491" t="str">
        <f t="shared" si="29"/>
        <v xml:space="preserve">  03100-1030</v>
      </c>
      <c r="B491" t="s">
        <v>570</v>
      </c>
      <c r="C491">
        <v>2103</v>
      </c>
      <c r="D491" t="str">
        <f>"EX"</f>
        <v>EX</v>
      </c>
      <c r="E491">
        <v>77649</v>
      </c>
      <c r="F491">
        <v>0</v>
      </c>
      <c r="G491">
        <v>92</v>
      </c>
      <c r="H491">
        <v>0</v>
      </c>
      <c r="I491" s="1">
        <v>44257</v>
      </c>
      <c r="J491" t="s">
        <v>1219</v>
      </c>
      <c r="K491" t="s">
        <v>49</v>
      </c>
      <c r="L491" t="s">
        <v>559</v>
      </c>
      <c r="M491" t="s">
        <v>1220</v>
      </c>
      <c r="N491" t="s">
        <v>1208</v>
      </c>
      <c r="O491" t="s">
        <v>20</v>
      </c>
    </row>
    <row r="492" spans="1:15" s="18" customFormat="1" x14ac:dyDescent="0.25">
      <c r="A492" t="str">
        <f t="shared" si="29"/>
        <v xml:space="preserve">  03100-1030</v>
      </c>
      <c r="B492" t="s">
        <v>570</v>
      </c>
      <c r="C492">
        <v>2103</v>
      </c>
      <c r="D492" t="str">
        <f>"CD"</f>
        <v>CD</v>
      </c>
      <c r="E492">
        <v>77809</v>
      </c>
      <c r="F492">
        <v>0</v>
      </c>
      <c r="G492">
        <v>6295</v>
      </c>
      <c r="H492">
        <v>0</v>
      </c>
      <c r="I492" s="1">
        <v>44267</v>
      </c>
      <c r="J492">
        <v>1455</v>
      </c>
      <c r="K492">
        <v>3181</v>
      </c>
      <c r="L492" t="s">
        <v>1215</v>
      </c>
      <c r="M492" t="s">
        <v>1216</v>
      </c>
      <c r="N492" t="s">
        <v>1217</v>
      </c>
      <c r="O492" t="s">
        <v>20</v>
      </c>
    </row>
    <row r="493" spans="1:15" x14ac:dyDescent="0.25">
      <c r="A493" t="str">
        <f t="shared" si="29"/>
        <v xml:space="preserve">  03100-1030</v>
      </c>
      <c r="B493" t="s">
        <v>570</v>
      </c>
      <c r="C493">
        <v>2103</v>
      </c>
      <c r="D493" t="str">
        <f>"CD"</f>
        <v>CD</v>
      </c>
      <c r="E493">
        <v>77809</v>
      </c>
      <c r="F493">
        <v>0</v>
      </c>
      <c r="G493">
        <v>19062</v>
      </c>
      <c r="H493">
        <v>0</v>
      </c>
      <c r="I493" s="1">
        <v>44267</v>
      </c>
      <c r="J493">
        <v>1456</v>
      </c>
      <c r="K493">
        <v>4412</v>
      </c>
      <c r="L493" t="s">
        <v>1199</v>
      </c>
      <c r="M493" t="s">
        <v>1218</v>
      </c>
      <c r="N493" t="s">
        <v>20</v>
      </c>
      <c r="O493" t="s">
        <v>20</v>
      </c>
    </row>
    <row r="494" spans="1:15" x14ac:dyDescent="0.25">
      <c r="A494" t="str">
        <f t="shared" si="29"/>
        <v xml:space="preserve">  03100-1030</v>
      </c>
      <c r="B494" t="s">
        <v>570</v>
      </c>
      <c r="C494">
        <v>2103</v>
      </c>
      <c r="D494" t="str">
        <f>"RE"</f>
        <v>RE</v>
      </c>
      <c r="E494">
        <v>77896</v>
      </c>
      <c r="F494">
        <v>62100</v>
      </c>
      <c r="G494">
        <v>0</v>
      </c>
      <c r="H494">
        <v>0</v>
      </c>
      <c r="I494" s="1">
        <v>44274</v>
      </c>
      <c r="J494" t="s">
        <v>1222</v>
      </c>
      <c r="K494" t="s">
        <v>49</v>
      </c>
      <c r="L494" t="s">
        <v>559</v>
      </c>
      <c r="M494" t="s">
        <v>1223</v>
      </c>
      <c r="N494" t="s">
        <v>871</v>
      </c>
      <c r="O494" t="s">
        <v>20</v>
      </c>
    </row>
    <row r="495" spans="1:15" x14ac:dyDescent="0.25">
      <c r="A495" t="str">
        <f t="shared" si="29"/>
        <v xml:space="preserve">  03100-1030</v>
      </c>
      <c r="B495" t="s">
        <v>570</v>
      </c>
      <c r="C495">
        <v>2103</v>
      </c>
      <c r="D495" t="str">
        <f>"JE"</f>
        <v>JE</v>
      </c>
      <c r="E495">
        <v>78072</v>
      </c>
      <c r="F495">
        <v>35.54</v>
      </c>
      <c r="G495">
        <v>0</v>
      </c>
      <c r="H495">
        <v>0</v>
      </c>
      <c r="I495" s="1">
        <v>44286</v>
      </c>
      <c r="J495" t="s">
        <v>636</v>
      </c>
      <c r="K495" t="s">
        <v>49</v>
      </c>
      <c r="L495" t="s">
        <v>1221</v>
      </c>
      <c r="M495" t="s">
        <v>638</v>
      </c>
      <c r="N495" t="s">
        <v>20</v>
      </c>
      <c r="O495" t="s">
        <v>20</v>
      </c>
    </row>
    <row r="496" spans="1:15" x14ac:dyDescent="0.25">
      <c r="A496" t="str">
        <f t="shared" si="29"/>
        <v xml:space="preserve">  03100-1030</v>
      </c>
      <c r="B496" t="s">
        <v>570</v>
      </c>
      <c r="C496">
        <v>2104</v>
      </c>
      <c r="D496" t="str">
        <f>"EX"</f>
        <v>EX</v>
      </c>
      <c r="E496">
        <v>78092</v>
      </c>
      <c r="F496">
        <v>0</v>
      </c>
      <c r="G496">
        <v>92</v>
      </c>
      <c r="H496">
        <v>0</v>
      </c>
      <c r="I496" s="1">
        <v>44287</v>
      </c>
      <c r="J496" t="s">
        <v>1226</v>
      </c>
      <c r="K496" t="s">
        <v>49</v>
      </c>
      <c r="L496" t="s">
        <v>559</v>
      </c>
      <c r="M496" t="s">
        <v>1227</v>
      </c>
      <c r="N496" t="s">
        <v>1208</v>
      </c>
      <c r="O496" t="s">
        <v>20</v>
      </c>
    </row>
    <row r="497" spans="1:15" s="18" customFormat="1" x14ac:dyDescent="0.25">
      <c r="A497" t="str">
        <f t="shared" si="29"/>
        <v xml:space="preserve">  03100-1030</v>
      </c>
      <c r="B497" t="s">
        <v>570</v>
      </c>
      <c r="C497">
        <v>2104</v>
      </c>
      <c r="D497" t="str">
        <f>"CD"</f>
        <v>CD</v>
      </c>
      <c r="E497">
        <v>78224</v>
      </c>
      <c r="F497">
        <v>0</v>
      </c>
      <c r="G497">
        <v>182400</v>
      </c>
      <c r="H497">
        <v>0</v>
      </c>
      <c r="I497" s="1">
        <v>44300</v>
      </c>
      <c r="J497">
        <v>1458</v>
      </c>
      <c r="K497">
        <v>1876</v>
      </c>
      <c r="L497" t="s">
        <v>154</v>
      </c>
      <c r="M497" t="s">
        <v>1224</v>
      </c>
      <c r="N497" t="s">
        <v>20</v>
      </c>
      <c r="O497" t="s">
        <v>20</v>
      </c>
    </row>
    <row r="498" spans="1:15" s="18" customFormat="1" x14ac:dyDescent="0.25">
      <c r="A498" t="str">
        <f t="shared" si="29"/>
        <v xml:space="preserve">  03100-1030</v>
      </c>
      <c r="B498" t="s">
        <v>570</v>
      </c>
      <c r="C498">
        <v>2104</v>
      </c>
      <c r="D498" t="str">
        <f>"CD"</f>
        <v>CD</v>
      </c>
      <c r="E498">
        <v>78454</v>
      </c>
      <c r="F498">
        <v>0</v>
      </c>
      <c r="G498">
        <v>15518.5</v>
      </c>
      <c r="H498">
        <v>0</v>
      </c>
      <c r="I498" s="1">
        <v>44315</v>
      </c>
      <c r="J498">
        <v>1460</v>
      </c>
      <c r="K498">
        <v>4412</v>
      </c>
      <c r="L498" t="s">
        <v>1199</v>
      </c>
      <c r="M498" t="s">
        <v>1225</v>
      </c>
      <c r="N498" t="s">
        <v>20</v>
      </c>
      <c r="O498" t="s">
        <v>20</v>
      </c>
    </row>
    <row r="499" spans="1:15" x14ac:dyDescent="0.25">
      <c r="A499" t="str">
        <f t="shared" si="29"/>
        <v xml:space="preserve">  03100-1030</v>
      </c>
      <c r="B499" t="s">
        <v>570</v>
      </c>
      <c r="C499">
        <v>2104</v>
      </c>
      <c r="D499" t="str">
        <f>"JE"</f>
        <v>JE</v>
      </c>
      <c r="E499">
        <v>78488</v>
      </c>
      <c r="F499">
        <v>84.16</v>
      </c>
      <c r="G499">
        <v>0</v>
      </c>
      <c r="H499">
        <v>0</v>
      </c>
      <c r="I499" s="1">
        <v>44316</v>
      </c>
      <c r="J499" t="s">
        <v>636</v>
      </c>
      <c r="K499" t="s">
        <v>49</v>
      </c>
      <c r="L499" t="s">
        <v>1228</v>
      </c>
      <c r="M499" t="s">
        <v>638</v>
      </c>
      <c r="N499" t="s">
        <v>20</v>
      </c>
      <c r="O499" t="s">
        <v>20</v>
      </c>
    </row>
    <row r="500" spans="1:15" x14ac:dyDescent="0.25">
      <c r="A500" t="str">
        <f t="shared" si="29"/>
        <v xml:space="preserve">  03100-1030</v>
      </c>
      <c r="B500" t="s">
        <v>570</v>
      </c>
      <c r="C500">
        <v>2105</v>
      </c>
      <c r="D500" t="str">
        <f>"EX"</f>
        <v>EX</v>
      </c>
      <c r="E500">
        <v>78501</v>
      </c>
      <c r="F500">
        <v>0</v>
      </c>
      <c r="G500">
        <v>92</v>
      </c>
      <c r="H500">
        <v>0</v>
      </c>
      <c r="I500" s="1">
        <v>44320</v>
      </c>
      <c r="J500" t="s">
        <v>1231</v>
      </c>
      <c r="K500" t="s">
        <v>49</v>
      </c>
      <c r="L500" t="s">
        <v>559</v>
      </c>
      <c r="M500" t="s">
        <v>1232</v>
      </c>
      <c r="N500" t="s">
        <v>1208</v>
      </c>
      <c r="O500" t="s">
        <v>20</v>
      </c>
    </row>
    <row r="501" spans="1:15" x14ac:dyDescent="0.25">
      <c r="A501" t="str">
        <f t="shared" si="29"/>
        <v xml:space="preserve">  03100-1030</v>
      </c>
      <c r="B501" t="s">
        <v>570</v>
      </c>
      <c r="C501">
        <v>2105</v>
      </c>
      <c r="D501" t="str">
        <f>"CD"</f>
        <v>CD</v>
      </c>
      <c r="E501">
        <v>78765</v>
      </c>
      <c r="F501">
        <v>0</v>
      </c>
      <c r="G501">
        <v>7944.91</v>
      </c>
      <c r="H501">
        <v>0</v>
      </c>
      <c r="I501" s="1">
        <v>44336</v>
      </c>
      <c r="J501">
        <v>1462</v>
      </c>
      <c r="K501">
        <v>2675</v>
      </c>
      <c r="L501" t="s">
        <v>1229</v>
      </c>
      <c r="M501" t="s">
        <v>1230</v>
      </c>
      <c r="N501" t="s">
        <v>20</v>
      </c>
      <c r="O501" t="s">
        <v>20</v>
      </c>
    </row>
    <row r="502" spans="1:15" x14ac:dyDescent="0.25">
      <c r="A502" t="str">
        <f t="shared" si="29"/>
        <v xml:space="preserve">  03100-1030</v>
      </c>
      <c r="B502" t="s">
        <v>570</v>
      </c>
      <c r="C502">
        <v>2105</v>
      </c>
      <c r="D502" t="str">
        <f>"JE"</f>
        <v>JE</v>
      </c>
      <c r="E502">
        <v>78904</v>
      </c>
      <c r="F502">
        <v>79.680000000099994</v>
      </c>
      <c r="G502">
        <v>0</v>
      </c>
      <c r="H502">
        <v>0</v>
      </c>
      <c r="I502" s="1">
        <v>44347</v>
      </c>
      <c r="J502" t="s">
        <v>636</v>
      </c>
      <c r="K502" t="s">
        <v>49</v>
      </c>
      <c r="L502" t="s">
        <v>1233</v>
      </c>
      <c r="M502" t="s">
        <v>638</v>
      </c>
      <c r="N502" t="s">
        <v>20</v>
      </c>
      <c r="O502" t="s">
        <v>20</v>
      </c>
    </row>
    <row r="503" spans="1:15" x14ac:dyDescent="0.25">
      <c r="A503" t="str">
        <f t="shared" si="29"/>
        <v xml:space="preserve">  03100-1030</v>
      </c>
      <c r="B503" t="s">
        <v>570</v>
      </c>
      <c r="C503">
        <v>2106</v>
      </c>
      <c r="D503" t="str">
        <f>"EX"</f>
        <v>EX</v>
      </c>
      <c r="E503">
        <v>78922</v>
      </c>
      <c r="F503">
        <v>0</v>
      </c>
      <c r="G503">
        <v>92</v>
      </c>
      <c r="H503">
        <v>0</v>
      </c>
      <c r="I503" s="1">
        <v>44349</v>
      </c>
      <c r="J503" t="s">
        <v>1234</v>
      </c>
      <c r="K503" t="s">
        <v>49</v>
      </c>
      <c r="L503" t="s">
        <v>559</v>
      </c>
      <c r="M503" t="s">
        <v>1235</v>
      </c>
      <c r="N503" t="s">
        <v>1208</v>
      </c>
      <c r="O503" t="s">
        <v>20</v>
      </c>
    </row>
    <row r="504" spans="1:15" x14ac:dyDescent="0.25">
      <c r="A504" s="18" t="str">
        <f t="shared" si="29"/>
        <v xml:space="preserve">  03100-1030</v>
      </c>
      <c r="B504" s="18" t="s">
        <v>570</v>
      </c>
      <c r="C504" s="18">
        <v>1611</v>
      </c>
      <c r="D504" s="18" t="str">
        <f t="shared" ref="D504:D540" si="32">"CD"</f>
        <v>CD</v>
      </c>
      <c r="E504" s="18">
        <v>55687</v>
      </c>
      <c r="F504" s="16">
        <v>0</v>
      </c>
      <c r="G504" s="16">
        <v>46132.04</v>
      </c>
      <c r="H504" s="18">
        <v>0</v>
      </c>
      <c r="I504" s="19">
        <v>42696</v>
      </c>
      <c r="J504" s="18">
        <v>1061</v>
      </c>
      <c r="K504" s="18">
        <v>3551</v>
      </c>
      <c r="L504" s="18" t="s">
        <v>17</v>
      </c>
      <c r="M504" s="18" t="s">
        <v>24</v>
      </c>
      <c r="N504" s="18" t="s">
        <v>25</v>
      </c>
      <c r="O504" s="18" t="s">
        <v>20</v>
      </c>
    </row>
    <row r="505" spans="1:15" s="18" customFormat="1" x14ac:dyDescent="0.25">
      <c r="A505" s="18" t="str">
        <f t="shared" si="29"/>
        <v xml:space="preserve">  03100-1030</v>
      </c>
      <c r="B505" s="18" t="s">
        <v>570</v>
      </c>
      <c r="C505" s="18">
        <v>1612</v>
      </c>
      <c r="D505" s="18" t="str">
        <f t="shared" si="32"/>
        <v>CD</v>
      </c>
      <c r="E505" s="18">
        <v>56187</v>
      </c>
      <c r="F505" s="16">
        <v>0</v>
      </c>
      <c r="G505" s="16">
        <v>27877.25</v>
      </c>
      <c r="H505" s="18">
        <v>0</v>
      </c>
      <c r="I505" s="19">
        <v>42733</v>
      </c>
      <c r="J505" s="18">
        <v>1067</v>
      </c>
      <c r="K505" s="18">
        <v>3551</v>
      </c>
      <c r="L505" s="18" t="s">
        <v>17</v>
      </c>
      <c r="M505" s="18" t="s">
        <v>26</v>
      </c>
      <c r="N505" s="18" t="s">
        <v>20</v>
      </c>
      <c r="O505" s="18" t="s">
        <v>20</v>
      </c>
    </row>
    <row r="506" spans="1:15" s="18" customFormat="1" x14ac:dyDescent="0.25">
      <c r="A506" s="18" t="str">
        <f t="shared" si="29"/>
        <v xml:space="preserve">  03100-1030</v>
      </c>
      <c r="B506" s="18" t="s">
        <v>570</v>
      </c>
      <c r="C506" s="18">
        <v>1701</v>
      </c>
      <c r="D506" s="18" t="str">
        <f t="shared" si="32"/>
        <v>CD</v>
      </c>
      <c r="E506" s="18">
        <v>56424</v>
      </c>
      <c r="F506" s="16">
        <v>0</v>
      </c>
      <c r="G506" s="16">
        <v>42963.47</v>
      </c>
      <c r="H506" s="18">
        <v>0</v>
      </c>
      <c r="I506" s="19">
        <v>42748</v>
      </c>
      <c r="J506" s="18">
        <v>1072</v>
      </c>
      <c r="K506" s="18">
        <v>3551</v>
      </c>
      <c r="L506" s="18" t="s">
        <v>17</v>
      </c>
      <c r="M506" s="18" t="s">
        <v>27</v>
      </c>
      <c r="N506" s="18" t="s">
        <v>28</v>
      </c>
      <c r="O506" s="18" t="s">
        <v>20</v>
      </c>
    </row>
    <row r="507" spans="1:15" x14ac:dyDescent="0.25">
      <c r="A507" s="18" t="str">
        <f t="shared" si="29"/>
        <v xml:space="preserve">  03100-1030</v>
      </c>
      <c r="B507" s="18" t="s">
        <v>570</v>
      </c>
      <c r="C507" s="18">
        <v>1702</v>
      </c>
      <c r="D507" s="18" t="str">
        <f t="shared" si="32"/>
        <v>CD</v>
      </c>
      <c r="E507" s="18">
        <v>56718</v>
      </c>
      <c r="F507" s="16">
        <v>0</v>
      </c>
      <c r="G507" s="16">
        <v>27620.89</v>
      </c>
      <c r="H507" s="18">
        <v>0</v>
      </c>
      <c r="I507" s="19">
        <v>42768</v>
      </c>
      <c r="J507" s="18">
        <v>1075</v>
      </c>
      <c r="K507" s="18">
        <v>3551</v>
      </c>
      <c r="L507" s="18" t="s">
        <v>17</v>
      </c>
      <c r="M507" s="18" t="s">
        <v>29</v>
      </c>
      <c r="N507" s="18" t="s">
        <v>30</v>
      </c>
      <c r="O507" s="18" t="s">
        <v>20</v>
      </c>
    </row>
    <row r="508" spans="1:15" x14ac:dyDescent="0.25">
      <c r="A508" s="18" t="str">
        <f t="shared" si="29"/>
        <v xml:space="preserve">  03100-1030</v>
      </c>
      <c r="B508" s="18" t="s">
        <v>570</v>
      </c>
      <c r="C508" s="18">
        <v>1703</v>
      </c>
      <c r="D508" s="18" t="str">
        <f t="shared" si="32"/>
        <v>CD</v>
      </c>
      <c r="E508" s="18">
        <v>57051</v>
      </c>
      <c r="F508" s="16">
        <v>0</v>
      </c>
      <c r="G508" s="16">
        <v>14485</v>
      </c>
      <c r="H508" s="18">
        <v>0</v>
      </c>
      <c r="I508" s="19">
        <v>42795</v>
      </c>
      <c r="J508" s="18">
        <v>1076</v>
      </c>
      <c r="K508" s="18">
        <v>3551</v>
      </c>
      <c r="L508" s="18" t="s">
        <v>17</v>
      </c>
      <c r="M508" s="18" t="s">
        <v>103</v>
      </c>
      <c r="N508" s="18" t="s">
        <v>20</v>
      </c>
      <c r="O508" s="18" t="s">
        <v>20</v>
      </c>
    </row>
    <row r="509" spans="1:15" x14ac:dyDescent="0.25">
      <c r="A509" s="18" t="str">
        <f t="shared" si="29"/>
        <v xml:space="preserve">  03100-1030</v>
      </c>
      <c r="B509" s="18" t="s">
        <v>570</v>
      </c>
      <c r="C509" s="18">
        <v>1703</v>
      </c>
      <c r="D509" s="18" t="str">
        <f t="shared" si="32"/>
        <v>CD</v>
      </c>
      <c r="E509" s="18">
        <v>57316</v>
      </c>
      <c r="F509" s="16">
        <v>0</v>
      </c>
      <c r="G509" s="16">
        <v>13011.73</v>
      </c>
      <c r="H509" s="18">
        <v>0</v>
      </c>
      <c r="I509" s="19">
        <v>42810</v>
      </c>
      <c r="J509" s="18">
        <v>1080</v>
      </c>
      <c r="K509" s="18">
        <v>3551</v>
      </c>
      <c r="L509" s="18" t="s">
        <v>17</v>
      </c>
      <c r="M509" s="18" t="s">
        <v>31</v>
      </c>
      <c r="N509" s="18" t="s">
        <v>20</v>
      </c>
      <c r="O509" s="18" t="s">
        <v>20</v>
      </c>
    </row>
    <row r="510" spans="1:15" s="18" customFormat="1" x14ac:dyDescent="0.25">
      <c r="A510" s="18" t="str">
        <f t="shared" si="29"/>
        <v xml:space="preserve">  03100-1030</v>
      </c>
      <c r="B510" s="18" t="s">
        <v>570</v>
      </c>
      <c r="C510" s="18">
        <v>1703</v>
      </c>
      <c r="D510" s="18" t="str">
        <f t="shared" si="32"/>
        <v>CD</v>
      </c>
      <c r="E510" s="18">
        <v>57470</v>
      </c>
      <c r="F510" s="16">
        <v>0</v>
      </c>
      <c r="G510" s="16">
        <v>30808.61</v>
      </c>
      <c r="H510" s="18">
        <v>0</v>
      </c>
      <c r="I510" s="19">
        <v>42824</v>
      </c>
      <c r="J510" s="18">
        <v>1083</v>
      </c>
      <c r="K510" s="18">
        <v>3551</v>
      </c>
      <c r="L510" s="18" t="s">
        <v>17</v>
      </c>
      <c r="M510" s="18" t="s">
        <v>32</v>
      </c>
      <c r="N510" s="18" t="s">
        <v>19</v>
      </c>
      <c r="O510" s="18" t="s">
        <v>20</v>
      </c>
    </row>
    <row r="511" spans="1:15" x14ac:dyDescent="0.25">
      <c r="A511" s="18" t="str">
        <f t="shared" si="29"/>
        <v xml:space="preserve">  03100-1030</v>
      </c>
      <c r="B511" s="18" t="s">
        <v>570</v>
      </c>
      <c r="C511" s="18">
        <v>1705</v>
      </c>
      <c r="D511" s="18" t="str">
        <f t="shared" si="32"/>
        <v>CD</v>
      </c>
      <c r="E511" s="18">
        <v>58048</v>
      </c>
      <c r="F511" s="16">
        <v>0</v>
      </c>
      <c r="G511" s="16">
        <v>24815.39</v>
      </c>
      <c r="H511" s="18">
        <v>0</v>
      </c>
      <c r="I511" s="19">
        <v>42864</v>
      </c>
      <c r="J511" s="18">
        <v>1090</v>
      </c>
      <c r="K511" s="18">
        <v>3551</v>
      </c>
      <c r="L511" s="18" t="s">
        <v>17</v>
      </c>
      <c r="M511" s="18" t="s">
        <v>108</v>
      </c>
      <c r="N511" s="18" t="s">
        <v>34</v>
      </c>
      <c r="O511" s="18" t="s">
        <v>20</v>
      </c>
    </row>
    <row r="512" spans="1:15" s="18" customFormat="1" x14ac:dyDescent="0.25">
      <c r="A512" s="18" t="str">
        <f t="shared" si="29"/>
        <v xml:space="preserve">  03100-1030</v>
      </c>
      <c r="B512" s="18" t="s">
        <v>570</v>
      </c>
      <c r="C512" s="18">
        <v>1706</v>
      </c>
      <c r="D512" s="18" t="str">
        <f t="shared" si="32"/>
        <v>CD</v>
      </c>
      <c r="E512" s="18">
        <v>58568</v>
      </c>
      <c r="F512" s="16">
        <v>0</v>
      </c>
      <c r="G512" s="16">
        <v>19289.189999999999</v>
      </c>
      <c r="H512" s="18">
        <v>0</v>
      </c>
      <c r="I512" s="19">
        <v>42898</v>
      </c>
      <c r="J512" s="18">
        <v>1100</v>
      </c>
      <c r="K512" s="18">
        <v>3551</v>
      </c>
      <c r="L512" s="18" t="s">
        <v>17</v>
      </c>
      <c r="M512" s="18" t="s">
        <v>35</v>
      </c>
      <c r="N512" s="18" t="s">
        <v>36</v>
      </c>
      <c r="O512" s="18" t="s">
        <v>20</v>
      </c>
    </row>
    <row r="513" spans="1:15" x14ac:dyDescent="0.25">
      <c r="A513" s="18" t="str">
        <f t="shared" si="29"/>
        <v xml:space="preserve">  03100-1030</v>
      </c>
      <c r="B513" s="18" t="s">
        <v>570</v>
      </c>
      <c r="C513" s="18">
        <v>1707</v>
      </c>
      <c r="D513" s="18" t="str">
        <f t="shared" si="32"/>
        <v>CD</v>
      </c>
      <c r="E513" s="18">
        <v>58897</v>
      </c>
      <c r="F513" s="16">
        <v>0</v>
      </c>
      <c r="G513" s="16">
        <v>13777.5</v>
      </c>
      <c r="H513" s="18">
        <v>0</v>
      </c>
      <c r="I513" s="19">
        <v>42921</v>
      </c>
      <c r="J513" s="18">
        <v>1105</v>
      </c>
      <c r="K513" s="18">
        <v>3551</v>
      </c>
      <c r="L513" s="18" t="s">
        <v>17</v>
      </c>
      <c r="M513" s="18" t="s">
        <v>37</v>
      </c>
      <c r="N513" s="18" t="s">
        <v>19</v>
      </c>
      <c r="O513" s="18" t="s">
        <v>20</v>
      </c>
    </row>
    <row r="514" spans="1:15" x14ac:dyDescent="0.25">
      <c r="A514" s="18" t="str">
        <f t="shared" si="29"/>
        <v xml:space="preserve">  03100-1030</v>
      </c>
      <c r="B514" s="18" t="s">
        <v>570</v>
      </c>
      <c r="C514" s="18">
        <v>1707</v>
      </c>
      <c r="D514" s="18" t="str">
        <f t="shared" si="32"/>
        <v>CD</v>
      </c>
      <c r="E514" s="18">
        <v>59254</v>
      </c>
      <c r="F514" s="16">
        <v>0</v>
      </c>
      <c r="G514" s="16">
        <v>737.5</v>
      </c>
      <c r="H514" s="18">
        <v>0</v>
      </c>
      <c r="I514" s="19">
        <v>42943</v>
      </c>
      <c r="J514" s="18">
        <v>1111</v>
      </c>
      <c r="K514" s="18">
        <v>3551</v>
      </c>
      <c r="L514" s="18" t="s">
        <v>17</v>
      </c>
      <c r="M514" s="18" t="s">
        <v>111</v>
      </c>
      <c r="N514" s="18" t="s">
        <v>102</v>
      </c>
      <c r="O514" s="18" t="s">
        <v>20</v>
      </c>
    </row>
    <row r="515" spans="1:15" s="18" customFormat="1" x14ac:dyDescent="0.25">
      <c r="A515" s="18" t="str">
        <f t="shared" ref="A515:A578" si="33">"  03100-1030"</f>
        <v xml:space="preserve">  03100-1030</v>
      </c>
      <c r="B515" s="18" t="s">
        <v>570</v>
      </c>
      <c r="C515" s="18">
        <v>1708</v>
      </c>
      <c r="D515" s="18" t="str">
        <f t="shared" si="32"/>
        <v>CD</v>
      </c>
      <c r="E515" s="18">
        <v>59756</v>
      </c>
      <c r="F515" s="16">
        <v>0</v>
      </c>
      <c r="G515" s="16">
        <v>6030</v>
      </c>
      <c r="H515" s="18">
        <v>0</v>
      </c>
      <c r="I515" s="19">
        <v>42978</v>
      </c>
      <c r="J515" s="18">
        <v>1120</v>
      </c>
      <c r="K515" s="18">
        <v>3551</v>
      </c>
      <c r="L515" s="18" t="s">
        <v>17</v>
      </c>
      <c r="M515" s="18" t="s">
        <v>112</v>
      </c>
      <c r="N515" s="18" t="s">
        <v>20</v>
      </c>
      <c r="O515" s="18" t="s">
        <v>20</v>
      </c>
    </row>
    <row r="516" spans="1:15" x14ac:dyDescent="0.25">
      <c r="A516" s="18" t="str">
        <f t="shared" si="33"/>
        <v xml:space="preserve">  03100-1030</v>
      </c>
      <c r="B516" s="18" t="s">
        <v>570</v>
      </c>
      <c r="C516" s="18">
        <v>1710</v>
      </c>
      <c r="D516" s="18" t="str">
        <f t="shared" si="32"/>
        <v>CD</v>
      </c>
      <c r="E516" s="18">
        <v>60284</v>
      </c>
      <c r="F516" s="16">
        <v>0</v>
      </c>
      <c r="G516" s="16">
        <v>2702.49</v>
      </c>
      <c r="H516" s="18">
        <v>0</v>
      </c>
      <c r="I516" s="19">
        <v>43017</v>
      </c>
      <c r="J516" s="18">
        <v>1127</v>
      </c>
      <c r="K516" s="18">
        <v>3551</v>
      </c>
      <c r="L516" s="18" t="s">
        <v>17</v>
      </c>
      <c r="M516" s="18" t="s">
        <v>113</v>
      </c>
      <c r="N516" s="18" t="s">
        <v>114</v>
      </c>
      <c r="O516" s="18" t="s">
        <v>20</v>
      </c>
    </row>
    <row r="517" spans="1:15" x14ac:dyDescent="0.25">
      <c r="A517" s="18" t="str">
        <f t="shared" si="33"/>
        <v xml:space="preserve">  03100-1030</v>
      </c>
      <c r="B517" s="18" t="s">
        <v>570</v>
      </c>
      <c r="C517" s="18">
        <v>1712</v>
      </c>
      <c r="D517" s="18" t="str">
        <f t="shared" si="32"/>
        <v>CD</v>
      </c>
      <c r="E517" s="18">
        <v>61172</v>
      </c>
      <c r="F517" s="16">
        <v>0</v>
      </c>
      <c r="G517" s="16">
        <v>1185</v>
      </c>
      <c r="H517" s="18">
        <v>0</v>
      </c>
      <c r="I517" s="19">
        <v>43087</v>
      </c>
      <c r="J517" s="18">
        <v>1165</v>
      </c>
      <c r="K517" s="18">
        <v>3551</v>
      </c>
      <c r="L517" s="18" t="s">
        <v>17</v>
      </c>
      <c r="M517" s="18" t="s">
        <v>118</v>
      </c>
      <c r="N517" s="18" t="s">
        <v>107</v>
      </c>
      <c r="O517" s="18" t="s">
        <v>20</v>
      </c>
    </row>
    <row r="518" spans="1:15" s="18" customFormat="1" x14ac:dyDescent="0.25">
      <c r="A518" s="18" t="str">
        <f t="shared" si="33"/>
        <v xml:space="preserve">  03100-1030</v>
      </c>
      <c r="B518" s="18" t="s">
        <v>570</v>
      </c>
      <c r="C518" s="18">
        <v>1801</v>
      </c>
      <c r="D518" s="18" t="str">
        <f t="shared" si="32"/>
        <v>CD</v>
      </c>
      <c r="E518" s="18">
        <v>61474</v>
      </c>
      <c r="F518" s="16">
        <v>0</v>
      </c>
      <c r="G518" s="16">
        <v>825</v>
      </c>
      <c r="H518" s="18">
        <v>0</v>
      </c>
      <c r="I518" s="19">
        <v>43111</v>
      </c>
      <c r="J518" s="18">
        <v>1177</v>
      </c>
      <c r="K518" s="18">
        <v>3551</v>
      </c>
      <c r="L518" s="18" t="s">
        <v>17</v>
      </c>
      <c r="M518" s="18" t="s">
        <v>119</v>
      </c>
      <c r="N518" s="18" t="s">
        <v>20</v>
      </c>
      <c r="O518" s="18" t="s">
        <v>20</v>
      </c>
    </row>
    <row r="519" spans="1:15" x14ac:dyDescent="0.25">
      <c r="A519" s="18" t="str">
        <f t="shared" si="33"/>
        <v xml:space="preserve">  03100-1030</v>
      </c>
      <c r="B519" s="18" t="s">
        <v>570</v>
      </c>
      <c r="C519" s="18">
        <v>1804</v>
      </c>
      <c r="D519" s="18" t="str">
        <f t="shared" si="32"/>
        <v>CD</v>
      </c>
      <c r="E519" s="18">
        <v>62609</v>
      </c>
      <c r="F519" s="16">
        <v>0</v>
      </c>
      <c r="G519" s="16">
        <v>2697.5</v>
      </c>
      <c r="H519" s="18">
        <v>0</v>
      </c>
      <c r="I519" s="19">
        <v>43195</v>
      </c>
      <c r="J519" s="18">
        <v>1189</v>
      </c>
      <c r="K519" s="18">
        <v>3551</v>
      </c>
      <c r="L519" s="18" t="s">
        <v>17</v>
      </c>
      <c r="M519" s="18" t="s">
        <v>120</v>
      </c>
      <c r="N519" s="18" t="s">
        <v>20</v>
      </c>
      <c r="O519" s="18" t="s">
        <v>20</v>
      </c>
    </row>
    <row r="520" spans="1:15" x14ac:dyDescent="0.25">
      <c r="A520" s="18" t="str">
        <f t="shared" si="33"/>
        <v xml:space="preserve">  03100-1030</v>
      </c>
      <c r="B520" s="18" t="s">
        <v>570</v>
      </c>
      <c r="C520" s="18">
        <v>1805</v>
      </c>
      <c r="D520" s="18" t="str">
        <f t="shared" si="32"/>
        <v>CD</v>
      </c>
      <c r="E520" s="18">
        <v>63088</v>
      </c>
      <c r="F520" s="16">
        <v>0</v>
      </c>
      <c r="G520" s="16">
        <v>5080</v>
      </c>
      <c r="H520" s="18">
        <v>0</v>
      </c>
      <c r="I520" s="19">
        <v>43231</v>
      </c>
      <c r="J520" s="18">
        <v>1195</v>
      </c>
      <c r="K520" s="18">
        <v>3551</v>
      </c>
      <c r="L520" s="18" t="s">
        <v>17</v>
      </c>
      <c r="M520" s="18" t="s">
        <v>121</v>
      </c>
      <c r="N520" s="18" t="s">
        <v>20</v>
      </c>
      <c r="O520" s="18" t="s">
        <v>20</v>
      </c>
    </row>
    <row r="521" spans="1:15" x14ac:dyDescent="0.25">
      <c r="A521" s="18" t="str">
        <f t="shared" si="33"/>
        <v xml:space="preserve">  03100-1030</v>
      </c>
      <c r="B521" s="18" t="s">
        <v>570</v>
      </c>
      <c r="C521" s="18">
        <v>1806</v>
      </c>
      <c r="D521" s="18" t="str">
        <f t="shared" si="32"/>
        <v>CD</v>
      </c>
      <c r="E521" s="18">
        <v>63581</v>
      </c>
      <c r="F521" s="16">
        <v>0</v>
      </c>
      <c r="G521" s="16">
        <v>4550</v>
      </c>
      <c r="H521" s="18">
        <v>0</v>
      </c>
      <c r="I521" s="19">
        <v>43265</v>
      </c>
      <c r="J521" s="18">
        <v>1214</v>
      </c>
      <c r="K521" s="18">
        <v>3551</v>
      </c>
      <c r="L521" s="18" t="s">
        <v>17</v>
      </c>
      <c r="M521" s="18" t="s">
        <v>122</v>
      </c>
      <c r="N521" s="18" t="s">
        <v>123</v>
      </c>
      <c r="O521" s="18" t="s">
        <v>20</v>
      </c>
    </row>
    <row r="522" spans="1:15" x14ac:dyDescent="0.25">
      <c r="A522" s="18" t="str">
        <f t="shared" si="33"/>
        <v xml:space="preserve">  03100-1030</v>
      </c>
      <c r="B522" s="18" t="s">
        <v>570</v>
      </c>
      <c r="C522" s="18">
        <v>1808</v>
      </c>
      <c r="D522" s="18" t="str">
        <f t="shared" si="32"/>
        <v>CD</v>
      </c>
      <c r="E522" s="18">
        <v>64430</v>
      </c>
      <c r="F522" s="16">
        <v>0</v>
      </c>
      <c r="G522" s="16">
        <v>4417.5</v>
      </c>
      <c r="H522" s="18">
        <v>0</v>
      </c>
      <c r="I522" s="19">
        <v>43326</v>
      </c>
      <c r="J522" s="18">
        <v>1232</v>
      </c>
      <c r="K522" s="18">
        <v>3551</v>
      </c>
      <c r="L522" s="18" t="s">
        <v>17</v>
      </c>
      <c r="M522" s="18" t="s">
        <v>125</v>
      </c>
      <c r="N522" s="18" t="s">
        <v>20</v>
      </c>
      <c r="O522" s="18" t="s">
        <v>20</v>
      </c>
    </row>
    <row r="523" spans="1:15" s="18" customFormat="1" x14ac:dyDescent="0.25">
      <c r="A523" s="18" t="str">
        <f t="shared" si="33"/>
        <v xml:space="preserve">  03100-1030</v>
      </c>
      <c r="B523" s="18" t="s">
        <v>570</v>
      </c>
      <c r="C523" s="18">
        <v>1809</v>
      </c>
      <c r="D523" s="18" t="str">
        <f t="shared" si="32"/>
        <v>CD</v>
      </c>
      <c r="E523" s="18">
        <v>64835</v>
      </c>
      <c r="F523" s="16">
        <v>0</v>
      </c>
      <c r="G523" s="16">
        <v>5915</v>
      </c>
      <c r="H523" s="18">
        <v>0</v>
      </c>
      <c r="I523" s="19">
        <v>43354</v>
      </c>
      <c r="J523" s="18">
        <v>1235</v>
      </c>
      <c r="K523" s="18">
        <v>3551</v>
      </c>
      <c r="L523" s="18" t="s">
        <v>17</v>
      </c>
      <c r="M523" s="18" t="s">
        <v>126</v>
      </c>
      <c r="N523" s="18" t="s">
        <v>127</v>
      </c>
      <c r="O523" s="18" t="s">
        <v>20</v>
      </c>
    </row>
    <row r="524" spans="1:15" x14ac:dyDescent="0.25">
      <c r="A524" s="18" t="str">
        <f t="shared" si="33"/>
        <v xml:space="preserve">  03100-1030</v>
      </c>
      <c r="B524" s="18" t="s">
        <v>570</v>
      </c>
      <c r="C524" s="18">
        <v>1810</v>
      </c>
      <c r="D524" s="18" t="str">
        <f t="shared" si="32"/>
        <v>CD</v>
      </c>
      <c r="E524" s="18">
        <v>65275</v>
      </c>
      <c r="F524" s="16">
        <v>0</v>
      </c>
      <c r="G524" s="16">
        <v>720</v>
      </c>
      <c r="H524" s="18">
        <v>0</v>
      </c>
      <c r="I524" s="19">
        <v>43384</v>
      </c>
      <c r="J524" s="18">
        <v>1241</v>
      </c>
      <c r="K524" s="18">
        <v>3551</v>
      </c>
      <c r="L524" s="18" t="s">
        <v>17</v>
      </c>
      <c r="M524" s="18" t="s">
        <v>128</v>
      </c>
      <c r="N524" s="18" t="s">
        <v>34</v>
      </c>
      <c r="O524" s="18" t="s">
        <v>20</v>
      </c>
    </row>
    <row r="525" spans="1:15" s="18" customFormat="1" x14ac:dyDescent="0.25">
      <c r="A525" s="18" t="str">
        <f t="shared" si="33"/>
        <v xml:space="preserve">  03100-1030</v>
      </c>
      <c r="B525" s="18" t="s">
        <v>570</v>
      </c>
      <c r="C525" s="18">
        <v>1811</v>
      </c>
      <c r="D525" s="18" t="str">
        <f t="shared" si="32"/>
        <v>CD</v>
      </c>
      <c r="E525" s="18">
        <v>65736</v>
      </c>
      <c r="F525" s="16">
        <v>0</v>
      </c>
      <c r="G525" s="16">
        <v>465</v>
      </c>
      <c r="H525" s="18">
        <v>0</v>
      </c>
      <c r="I525" s="19">
        <v>43419</v>
      </c>
      <c r="J525" s="18">
        <v>1245</v>
      </c>
      <c r="K525" s="18">
        <v>3551</v>
      </c>
      <c r="L525" s="18" t="s">
        <v>17</v>
      </c>
      <c r="M525" s="18" t="s">
        <v>129</v>
      </c>
      <c r="N525" s="18" t="s">
        <v>20</v>
      </c>
      <c r="O525" s="18" t="s">
        <v>20</v>
      </c>
    </row>
    <row r="526" spans="1:15" x14ac:dyDescent="0.25">
      <c r="A526" s="18" t="str">
        <f t="shared" si="33"/>
        <v xml:space="preserve">  03100-1030</v>
      </c>
      <c r="B526" s="18" t="s">
        <v>570</v>
      </c>
      <c r="C526" s="18">
        <v>1901</v>
      </c>
      <c r="D526" s="18" t="str">
        <f t="shared" si="32"/>
        <v>CD</v>
      </c>
      <c r="E526" s="18">
        <v>66452</v>
      </c>
      <c r="F526" s="16">
        <v>0</v>
      </c>
      <c r="G526" s="16">
        <v>2987.5</v>
      </c>
      <c r="H526" s="18">
        <v>0</v>
      </c>
      <c r="I526" s="19">
        <v>43475</v>
      </c>
      <c r="J526" s="18">
        <v>1250</v>
      </c>
      <c r="K526" s="18">
        <v>3551</v>
      </c>
      <c r="L526" s="18" t="s">
        <v>17</v>
      </c>
      <c r="M526" s="18" t="s">
        <v>130</v>
      </c>
      <c r="N526" s="18" t="s">
        <v>20</v>
      </c>
      <c r="O526" s="18" t="s">
        <v>20</v>
      </c>
    </row>
    <row r="527" spans="1:15" s="18" customFormat="1" x14ac:dyDescent="0.25">
      <c r="A527" s="18" t="str">
        <f t="shared" si="33"/>
        <v xml:space="preserve">  03100-1030</v>
      </c>
      <c r="B527" s="18" t="s">
        <v>570</v>
      </c>
      <c r="C527" s="18">
        <v>1902</v>
      </c>
      <c r="D527" s="18" t="str">
        <f t="shared" si="32"/>
        <v>CD</v>
      </c>
      <c r="E527" s="18">
        <v>66863</v>
      </c>
      <c r="F527" s="16">
        <v>0</v>
      </c>
      <c r="G527" s="16">
        <v>2960</v>
      </c>
      <c r="H527" s="18">
        <v>0</v>
      </c>
      <c r="I527" s="19">
        <v>43510</v>
      </c>
      <c r="J527" s="18">
        <v>1253</v>
      </c>
      <c r="K527" s="18">
        <v>3551</v>
      </c>
      <c r="L527" s="18" t="s">
        <v>17</v>
      </c>
      <c r="M527" s="18" t="s">
        <v>131</v>
      </c>
      <c r="N527" s="18" t="s">
        <v>20</v>
      </c>
      <c r="O527" s="18" t="s">
        <v>20</v>
      </c>
    </row>
    <row r="528" spans="1:15" x14ac:dyDescent="0.25">
      <c r="A528" s="18" t="str">
        <f t="shared" si="33"/>
        <v xml:space="preserve">  03100-1030</v>
      </c>
      <c r="B528" s="18" t="s">
        <v>570</v>
      </c>
      <c r="C528" s="18">
        <v>1902</v>
      </c>
      <c r="D528" s="18" t="str">
        <f t="shared" si="32"/>
        <v>CD</v>
      </c>
      <c r="E528" s="18">
        <v>67077</v>
      </c>
      <c r="F528" s="16">
        <v>0</v>
      </c>
      <c r="G528" s="16">
        <v>407.5</v>
      </c>
      <c r="H528" s="18">
        <v>0</v>
      </c>
      <c r="I528" s="19">
        <v>43524</v>
      </c>
      <c r="J528" s="18">
        <v>1256</v>
      </c>
      <c r="K528" s="18">
        <v>3551</v>
      </c>
      <c r="L528" s="18" t="s">
        <v>17</v>
      </c>
      <c r="M528" s="18" t="s">
        <v>132</v>
      </c>
      <c r="N528" s="18" t="s">
        <v>20</v>
      </c>
      <c r="O528" s="18" t="s">
        <v>20</v>
      </c>
    </row>
    <row r="529" spans="1:15" s="18" customFormat="1" x14ac:dyDescent="0.25">
      <c r="A529" s="18" t="str">
        <f t="shared" si="33"/>
        <v xml:space="preserve">  03100-1030</v>
      </c>
      <c r="B529" s="18" t="s">
        <v>570</v>
      </c>
      <c r="C529" s="18">
        <v>1905</v>
      </c>
      <c r="D529" s="18" t="str">
        <f t="shared" si="32"/>
        <v>CD</v>
      </c>
      <c r="E529" s="18">
        <v>68360</v>
      </c>
      <c r="F529" s="16">
        <v>0</v>
      </c>
      <c r="G529" s="16">
        <v>380</v>
      </c>
      <c r="H529" s="18">
        <v>0</v>
      </c>
      <c r="I529" s="19">
        <v>43607</v>
      </c>
      <c r="J529" s="18">
        <v>1272</v>
      </c>
      <c r="K529" s="18">
        <v>3551</v>
      </c>
      <c r="L529" s="18" t="s">
        <v>17</v>
      </c>
      <c r="M529" s="18" t="s">
        <v>133</v>
      </c>
      <c r="N529" s="18" t="s">
        <v>20</v>
      </c>
      <c r="O529" s="18" t="s">
        <v>20</v>
      </c>
    </row>
    <row r="530" spans="1:15" s="18" customFormat="1" x14ac:dyDescent="0.25">
      <c r="A530" s="18" t="str">
        <f t="shared" si="33"/>
        <v xml:space="preserve">  03100-1030</v>
      </c>
      <c r="B530" s="18" t="s">
        <v>570</v>
      </c>
      <c r="C530" s="18">
        <v>1906</v>
      </c>
      <c r="D530" s="18" t="str">
        <f t="shared" si="32"/>
        <v>CD</v>
      </c>
      <c r="E530" s="18">
        <v>68745</v>
      </c>
      <c r="F530" s="16">
        <v>0</v>
      </c>
      <c r="G530" s="16">
        <v>2440</v>
      </c>
      <c r="H530" s="18">
        <v>0</v>
      </c>
      <c r="I530" s="19">
        <v>43626</v>
      </c>
      <c r="J530" s="18">
        <v>1276</v>
      </c>
      <c r="K530" s="18">
        <v>3551</v>
      </c>
      <c r="L530" s="18" t="s">
        <v>17</v>
      </c>
      <c r="M530" s="18" t="s">
        <v>134</v>
      </c>
      <c r="N530" s="18" t="s">
        <v>20</v>
      </c>
      <c r="O530" s="18" t="s">
        <v>20</v>
      </c>
    </row>
    <row r="531" spans="1:15" s="18" customFormat="1" x14ac:dyDescent="0.25">
      <c r="A531" s="18" t="str">
        <f t="shared" si="33"/>
        <v xml:space="preserve">  03100-1030</v>
      </c>
      <c r="B531" s="18" t="s">
        <v>570</v>
      </c>
      <c r="C531" s="18">
        <v>1907</v>
      </c>
      <c r="D531" s="18" t="str">
        <f t="shared" si="32"/>
        <v>CD</v>
      </c>
      <c r="E531" s="18">
        <v>69127</v>
      </c>
      <c r="F531" s="16">
        <v>0</v>
      </c>
      <c r="G531" s="16">
        <v>189</v>
      </c>
      <c r="H531" s="18">
        <v>0</v>
      </c>
      <c r="I531" s="19">
        <v>43649</v>
      </c>
      <c r="J531" s="18">
        <v>1284</v>
      </c>
      <c r="K531" s="18">
        <v>2889</v>
      </c>
      <c r="L531" s="18" t="s">
        <v>136</v>
      </c>
      <c r="M531" s="18" t="s">
        <v>137</v>
      </c>
      <c r="N531" s="18" t="s">
        <v>20</v>
      </c>
      <c r="O531" s="18" t="s">
        <v>20</v>
      </c>
    </row>
    <row r="532" spans="1:15" s="18" customFormat="1" x14ac:dyDescent="0.25">
      <c r="A532" s="18" t="str">
        <f t="shared" si="33"/>
        <v xml:space="preserve">  03100-1030</v>
      </c>
      <c r="B532" s="18" t="s">
        <v>570</v>
      </c>
      <c r="C532" s="18">
        <v>1907</v>
      </c>
      <c r="D532" s="18" t="str">
        <f t="shared" si="32"/>
        <v>CD</v>
      </c>
      <c r="E532" s="18">
        <v>69127</v>
      </c>
      <c r="F532" s="16">
        <v>0</v>
      </c>
      <c r="G532" s="16">
        <v>1920</v>
      </c>
      <c r="H532" s="18">
        <v>0</v>
      </c>
      <c r="I532" s="19">
        <v>43649</v>
      </c>
      <c r="J532" s="18">
        <v>1287</v>
      </c>
      <c r="K532" s="18">
        <v>3551</v>
      </c>
      <c r="L532" s="18" t="s">
        <v>17</v>
      </c>
      <c r="M532" s="18" t="s">
        <v>320</v>
      </c>
      <c r="N532" s="18" t="s">
        <v>321</v>
      </c>
      <c r="O532" s="18" t="s">
        <v>20</v>
      </c>
    </row>
    <row r="533" spans="1:15" s="18" customFormat="1" x14ac:dyDescent="0.25">
      <c r="A533" s="18" t="str">
        <f t="shared" si="33"/>
        <v xml:space="preserve">  03100-1030</v>
      </c>
      <c r="B533" s="18" t="s">
        <v>570</v>
      </c>
      <c r="C533" s="18">
        <v>1907</v>
      </c>
      <c r="D533" s="18" t="str">
        <f t="shared" si="32"/>
        <v>CD</v>
      </c>
      <c r="E533" s="18">
        <v>69321</v>
      </c>
      <c r="F533" s="16">
        <v>0</v>
      </c>
      <c r="G533" s="16">
        <v>2465.1799999999998</v>
      </c>
      <c r="H533" s="18">
        <v>0</v>
      </c>
      <c r="I533" s="19">
        <v>43669</v>
      </c>
      <c r="J533" s="18">
        <v>1290</v>
      </c>
      <c r="K533" s="18">
        <v>3551</v>
      </c>
      <c r="L533" s="18" t="s">
        <v>17</v>
      </c>
      <c r="M533" s="18" t="s">
        <v>138</v>
      </c>
      <c r="N533" s="18" t="s">
        <v>20</v>
      </c>
      <c r="O533" s="18" t="s">
        <v>20</v>
      </c>
    </row>
    <row r="534" spans="1:15" x14ac:dyDescent="0.25">
      <c r="A534" s="18" t="str">
        <f t="shared" si="33"/>
        <v xml:space="preserve">  03100-1030</v>
      </c>
      <c r="B534" s="18" t="s">
        <v>570</v>
      </c>
      <c r="C534" s="18">
        <v>1908</v>
      </c>
      <c r="D534" s="18" t="str">
        <f t="shared" si="32"/>
        <v>CD</v>
      </c>
      <c r="E534" s="18">
        <v>69730</v>
      </c>
      <c r="F534" s="16">
        <v>0</v>
      </c>
      <c r="G534" s="16">
        <v>5827.5</v>
      </c>
      <c r="H534" s="18">
        <v>0</v>
      </c>
      <c r="I534" s="19">
        <v>43692</v>
      </c>
      <c r="J534" s="18">
        <v>1293</v>
      </c>
      <c r="K534" s="18">
        <v>3551</v>
      </c>
      <c r="L534" s="18" t="s">
        <v>17</v>
      </c>
      <c r="M534" s="18" t="s">
        <v>138</v>
      </c>
      <c r="N534" s="18" t="s">
        <v>34</v>
      </c>
      <c r="O534" s="18" t="s">
        <v>20</v>
      </c>
    </row>
    <row r="535" spans="1:15" s="18" customFormat="1" x14ac:dyDescent="0.25">
      <c r="A535" s="18" t="str">
        <f t="shared" si="33"/>
        <v xml:space="preserve">  03100-1030</v>
      </c>
      <c r="B535" s="18" t="s">
        <v>570</v>
      </c>
      <c r="C535" s="18">
        <v>1909</v>
      </c>
      <c r="D535" s="18" t="str">
        <f t="shared" si="32"/>
        <v>CD</v>
      </c>
      <c r="E535" s="18">
        <v>70124</v>
      </c>
      <c r="F535" s="16">
        <v>0</v>
      </c>
      <c r="G535" s="16">
        <v>3730.4</v>
      </c>
      <c r="H535" s="18">
        <v>0</v>
      </c>
      <c r="I535" s="19">
        <v>43717</v>
      </c>
      <c r="J535" s="18">
        <v>1298</v>
      </c>
      <c r="K535" s="18">
        <v>1083</v>
      </c>
      <c r="L535" s="18" t="s">
        <v>139</v>
      </c>
      <c r="M535" s="18" t="s">
        <v>140</v>
      </c>
      <c r="N535" s="18" t="s">
        <v>20</v>
      </c>
      <c r="O535" s="18" t="s">
        <v>20</v>
      </c>
    </row>
    <row r="536" spans="1:15" s="18" customFormat="1" x14ac:dyDescent="0.25">
      <c r="A536" s="18" t="str">
        <f t="shared" si="33"/>
        <v xml:space="preserve">  03100-1030</v>
      </c>
      <c r="B536" s="18" t="s">
        <v>570</v>
      </c>
      <c r="C536" s="18">
        <v>1909</v>
      </c>
      <c r="D536" s="18" t="str">
        <f t="shared" si="32"/>
        <v>CD</v>
      </c>
      <c r="E536" s="18">
        <v>70377</v>
      </c>
      <c r="F536" s="16">
        <v>0</v>
      </c>
      <c r="G536" s="16">
        <v>1681.24</v>
      </c>
      <c r="H536" s="18">
        <v>0</v>
      </c>
      <c r="I536" s="19">
        <v>43732</v>
      </c>
      <c r="J536" s="18">
        <v>1300</v>
      </c>
      <c r="K536" s="18">
        <v>3551</v>
      </c>
      <c r="L536" s="18" t="s">
        <v>17</v>
      </c>
      <c r="M536" s="18" t="s">
        <v>141</v>
      </c>
      <c r="N536" s="18" t="s">
        <v>34</v>
      </c>
      <c r="O536" s="18" t="s">
        <v>20</v>
      </c>
    </row>
    <row r="537" spans="1:15" s="18" customFormat="1" x14ac:dyDescent="0.25">
      <c r="A537" s="18" t="str">
        <f t="shared" si="33"/>
        <v xml:space="preserve">  03100-1030</v>
      </c>
      <c r="B537" s="18" t="s">
        <v>570</v>
      </c>
      <c r="C537" s="18">
        <v>1910</v>
      </c>
      <c r="D537" s="18" t="str">
        <f t="shared" si="32"/>
        <v>CD</v>
      </c>
      <c r="E537" s="18">
        <v>70882</v>
      </c>
      <c r="F537" s="16">
        <v>0</v>
      </c>
      <c r="G537" s="16">
        <v>1762.62</v>
      </c>
      <c r="H537" s="18">
        <v>0</v>
      </c>
      <c r="I537" s="19">
        <v>43768</v>
      </c>
      <c r="J537" s="18">
        <v>1316</v>
      </c>
      <c r="K537" s="18">
        <v>3551</v>
      </c>
      <c r="L537" s="18" t="s">
        <v>17</v>
      </c>
      <c r="M537" s="18" t="s">
        <v>156</v>
      </c>
      <c r="N537" s="18" t="s">
        <v>20</v>
      </c>
      <c r="O537" s="18" t="s">
        <v>20</v>
      </c>
    </row>
    <row r="538" spans="1:15" x14ac:dyDescent="0.25">
      <c r="A538" s="18" t="str">
        <f t="shared" si="33"/>
        <v xml:space="preserve">  03100-1030</v>
      </c>
      <c r="B538" s="18" t="s">
        <v>570</v>
      </c>
      <c r="C538" s="18">
        <v>1911</v>
      </c>
      <c r="D538" s="18" t="str">
        <f t="shared" si="32"/>
        <v>CD</v>
      </c>
      <c r="E538" s="18">
        <v>71330</v>
      </c>
      <c r="F538" s="16">
        <v>0</v>
      </c>
      <c r="G538" s="16">
        <v>14377.92</v>
      </c>
      <c r="H538" s="18">
        <v>0</v>
      </c>
      <c r="I538" s="19">
        <v>43794</v>
      </c>
      <c r="J538" s="18">
        <v>1321</v>
      </c>
      <c r="K538" s="18">
        <v>3551</v>
      </c>
      <c r="L538" s="18" t="s">
        <v>17</v>
      </c>
      <c r="M538" s="18" t="s">
        <v>163</v>
      </c>
      <c r="N538" s="18" t="s">
        <v>164</v>
      </c>
      <c r="O538" s="18" t="s">
        <v>20</v>
      </c>
    </row>
    <row r="539" spans="1:15" s="18" customFormat="1" x14ac:dyDescent="0.25">
      <c r="A539" s="18" t="str">
        <f t="shared" si="33"/>
        <v xml:space="preserve">  03100-1030</v>
      </c>
      <c r="B539" s="18" t="s">
        <v>570</v>
      </c>
      <c r="C539" s="18">
        <v>1912</v>
      </c>
      <c r="D539" s="18" t="str">
        <f t="shared" si="32"/>
        <v>CD</v>
      </c>
      <c r="E539" s="18">
        <v>71622</v>
      </c>
      <c r="F539" s="16">
        <v>0</v>
      </c>
      <c r="G539" s="16">
        <v>7060.8</v>
      </c>
      <c r="H539" s="18">
        <v>0</v>
      </c>
      <c r="I539" s="19">
        <v>43811</v>
      </c>
      <c r="J539" s="18">
        <v>1325</v>
      </c>
      <c r="K539" s="18">
        <v>3551</v>
      </c>
      <c r="L539" s="18" t="s">
        <v>17</v>
      </c>
      <c r="M539" s="18" t="s">
        <v>166</v>
      </c>
      <c r="N539" s="18" t="s">
        <v>20</v>
      </c>
      <c r="O539" s="18" t="s">
        <v>20</v>
      </c>
    </row>
    <row r="540" spans="1:15" x14ac:dyDescent="0.25">
      <c r="A540" s="18" t="str">
        <f t="shared" si="33"/>
        <v xml:space="preserve">  03100-1030</v>
      </c>
      <c r="B540" s="18" t="s">
        <v>570</v>
      </c>
      <c r="C540" s="18">
        <v>2001</v>
      </c>
      <c r="D540" s="18" t="str">
        <f t="shared" si="32"/>
        <v>CD</v>
      </c>
      <c r="E540" s="18">
        <v>71936</v>
      </c>
      <c r="F540" s="16">
        <v>0</v>
      </c>
      <c r="G540" s="16">
        <v>1048.92</v>
      </c>
      <c r="H540" s="18">
        <v>0</v>
      </c>
      <c r="I540" s="19">
        <v>43837</v>
      </c>
      <c r="J540" s="18">
        <v>1330</v>
      </c>
      <c r="K540" s="18">
        <v>3551</v>
      </c>
      <c r="L540" s="18" t="s">
        <v>17</v>
      </c>
      <c r="M540" s="18" t="s">
        <v>169</v>
      </c>
      <c r="N540" s="18" t="s">
        <v>20</v>
      </c>
      <c r="O540" s="18" t="s">
        <v>20</v>
      </c>
    </row>
    <row r="541" spans="1:15" x14ac:dyDescent="0.25">
      <c r="A541" s="18" t="str">
        <f t="shared" si="33"/>
        <v xml:space="preserve">  03100-1030</v>
      </c>
      <c r="B541" s="18" t="s">
        <v>570</v>
      </c>
      <c r="C541" s="18">
        <v>2001</v>
      </c>
      <c r="D541" s="18" t="str">
        <f>"RE"</f>
        <v>RE</v>
      </c>
      <c r="E541" s="18">
        <v>72209</v>
      </c>
      <c r="F541" s="16">
        <v>78368</v>
      </c>
      <c r="G541" s="16">
        <v>0</v>
      </c>
      <c r="H541" s="18">
        <v>0</v>
      </c>
      <c r="I541" s="19">
        <v>43857</v>
      </c>
      <c r="J541" s="18" t="s">
        <v>1094</v>
      </c>
      <c r="K541" s="18" t="s">
        <v>49</v>
      </c>
      <c r="L541" s="18" t="s">
        <v>559</v>
      </c>
      <c r="M541" s="18" t="s">
        <v>1095</v>
      </c>
      <c r="N541" s="18" t="s">
        <v>1096</v>
      </c>
      <c r="O541" s="18" t="s">
        <v>20</v>
      </c>
    </row>
    <row r="542" spans="1:15" s="18" customFormat="1" x14ac:dyDescent="0.25">
      <c r="A542" s="18" t="str">
        <f t="shared" si="33"/>
        <v xml:space="preserve">  03100-1030</v>
      </c>
      <c r="B542" s="18" t="s">
        <v>570</v>
      </c>
      <c r="C542" s="18">
        <v>2002</v>
      </c>
      <c r="D542" s="18" t="str">
        <f t="shared" ref="D542:D555" si="34">"CD"</f>
        <v>CD</v>
      </c>
      <c r="E542" s="18">
        <v>72502</v>
      </c>
      <c r="F542" s="16">
        <v>0</v>
      </c>
      <c r="G542" s="16">
        <v>1170</v>
      </c>
      <c r="H542" s="18">
        <v>0</v>
      </c>
      <c r="I542" s="19">
        <v>43874</v>
      </c>
      <c r="J542" s="18">
        <v>1335</v>
      </c>
      <c r="K542" s="18">
        <v>3551</v>
      </c>
      <c r="L542" s="18" t="s">
        <v>17</v>
      </c>
      <c r="M542" s="18" t="s">
        <v>170</v>
      </c>
      <c r="N542" s="18" t="s">
        <v>171</v>
      </c>
      <c r="O542" s="18" t="s">
        <v>20</v>
      </c>
    </row>
    <row r="543" spans="1:15" s="18" customFormat="1" x14ac:dyDescent="0.25">
      <c r="A543" s="18" t="str">
        <f t="shared" si="33"/>
        <v xml:space="preserve">  03100-1030</v>
      </c>
      <c r="B543" s="18" t="s">
        <v>570</v>
      </c>
      <c r="C543" s="18">
        <v>2003</v>
      </c>
      <c r="D543" s="18" t="str">
        <f t="shared" si="34"/>
        <v>CD</v>
      </c>
      <c r="E543" s="18">
        <v>72884</v>
      </c>
      <c r="F543" s="16">
        <v>0</v>
      </c>
      <c r="G543" s="16">
        <v>3320</v>
      </c>
      <c r="H543" s="18">
        <v>0</v>
      </c>
      <c r="I543" s="19">
        <v>43899</v>
      </c>
      <c r="J543" s="18">
        <v>1346</v>
      </c>
      <c r="K543" s="18">
        <v>3551</v>
      </c>
      <c r="L543" s="18" t="s">
        <v>17</v>
      </c>
      <c r="M543" s="18" t="s">
        <v>172</v>
      </c>
      <c r="N543" s="18" t="s">
        <v>20</v>
      </c>
      <c r="O543" s="18" t="s">
        <v>20</v>
      </c>
    </row>
    <row r="544" spans="1:15" x14ac:dyDescent="0.25">
      <c r="A544" s="18" t="str">
        <f t="shared" si="33"/>
        <v xml:space="preserve">  03100-1030</v>
      </c>
      <c r="B544" s="18" t="s">
        <v>570</v>
      </c>
      <c r="C544" s="18">
        <v>2003</v>
      </c>
      <c r="D544" s="18" t="str">
        <f t="shared" si="34"/>
        <v>CD</v>
      </c>
      <c r="E544" s="18">
        <v>72884</v>
      </c>
      <c r="F544" s="16">
        <v>0</v>
      </c>
      <c r="G544" s="16">
        <v>8320.84</v>
      </c>
      <c r="H544" s="18">
        <v>0</v>
      </c>
      <c r="I544" s="19">
        <v>43899</v>
      </c>
      <c r="J544" s="18">
        <v>1347</v>
      </c>
      <c r="K544" s="18">
        <v>827</v>
      </c>
      <c r="L544" s="18" t="s">
        <v>144</v>
      </c>
      <c r="M544" s="18" t="s">
        <v>278</v>
      </c>
      <c r="N544" s="18" t="s">
        <v>20</v>
      </c>
      <c r="O544" s="18" t="s">
        <v>20</v>
      </c>
    </row>
    <row r="545" spans="1:15" x14ac:dyDescent="0.25">
      <c r="A545" s="18" t="str">
        <f t="shared" si="33"/>
        <v xml:space="preserve">  03100-1030</v>
      </c>
      <c r="B545" s="18" t="s">
        <v>570</v>
      </c>
      <c r="C545" s="18">
        <v>2003</v>
      </c>
      <c r="D545" s="18" t="str">
        <f t="shared" si="34"/>
        <v>CD</v>
      </c>
      <c r="E545" s="18">
        <v>72884</v>
      </c>
      <c r="F545" s="16">
        <v>0</v>
      </c>
      <c r="G545" s="16">
        <v>115.76</v>
      </c>
      <c r="H545" s="18">
        <v>0</v>
      </c>
      <c r="I545" s="19">
        <v>43899</v>
      </c>
      <c r="J545" s="18">
        <v>1349</v>
      </c>
      <c r="K545" s="18">
        <v>1087</v>
      </c>
      <c r="L545" s="18" t="s">
        <v>146</v>
      </c>
      <c r="M545" s="18" t="s">
        <v>279</v>
      </c>
      <c r="N545" s="18" t="s">
        <v>20</v>
      </c>
      <c r="O545" s="18" t="s">
        <v>20</v>
      </c>
    </row>
    <row r="546" spans="1:15" x14ac:dyDescent="0.25">
      <c r="A546" s="18" t="str">
        <f t="shared" si="33"/>
        <v xml:space="preserve">  03100-1030</v>
      </c>
      <c r="B546" s="18" t="s">
        <v>570</v>
      </c>
      <c r="C546" s="18">
        <v>2003</v>
      </c>
      <c r="D546" s="18" t="str">
        <f t="shared" si="34"/>
        <v>CD</v>
      </c>
      <c r="E546" s="18">
        <v>72955</v>
      </c>
      <c r="F546" s="16">
        <v>0</v>
      </c>
      <c r="G546" s="16">
        <v>3338.5</v>
      </c>
      <c r="H546" s="18">
        <v>0</v>
      </c>
      <c r="I546" s="19">
        <v>43902</v>
      </c>
      <c r="J546" s="18">
        <v>1350</v>
      </c>
      <c r="K546" s="18">
        <v>1876</v>
      </c>
      <c r="L546" s="18" t="s">
        <v>154</v>
      </c>
      <c r="M546" s="18" t="s">
        <v>280</v>
      </c>
      <c r="N546" s="18" t="s">
        <v>281</v>
      </c>
      <c r="O546" s="18" t="s">
        <v>20</v>
      </c>
    </row>
    <row r="547" spans="1:15" s="18" customFormat="1" x14ac:dyDescent="0.25">
      <c r="A547" s="18" t="str">
        <f t="shared" si="33"/>
        <v xml:space="preserve">  03100-1030</v>
      </c>
      <c r="B547" s="18" t="s">
        <v>570</v>
      </c>
      <c r="C547" s="18">
        <v>2003</v>
      </c>
      <c r="D547" s="18" t="str">
        <f t="shared" si="34"/>
        <v>CD</v>
      </c>
      <c r="E547" s="18">
        <v>72955</v>
      </c>
      <c r="F547" s="16">
        <v>0</v>
      </c>
      <c r="G547" s="16">
        <v>126.5</v>
      </c>
      <c r="H547" s="18">
        <v>0</v>
      </c>
      <c r="I547" s="19">
        <v>43902</v>
      </c>
      <c r="J547" s="18">
        <v>1351</v>
      </c>
      <c r="K547" s="18">
        <v>739</v>
      </c>
      <c r="L547" s="18" t="s">
        <v>116</v>
      </c>
      <c r="M547" s="18" t="s">
        <v>282</v>
      </c>
      <c r="N547" s="18" t="s">
        <v>20</v>
      </c>
      <c r="O547" s="18" t="s">
        <v>20</v>
      </c>
    </row>
    <row r="548" spans="1:15" x14ac:dyDescent="0.25">
      <c r="A548" s="18" t="str">
        <f t="shared" si="33"/>
        <v xml:space="preserve">  03100-1030</v>
      </c>
      <c r="B548" s="18" t="s">
        <v>570</v>
      </c>
      <c r="C548" s="18">
        <v>2003</v>
      </c>
      <c r="D548" s="18" t="str">
        <f t="shared" si="34"/>
        <v>CD</v>
      </c>
      <c r="E548" s="18">
        <v>72955</v>
      </c>
      <c r="F548" s="16">
        <v>0</v>
      </c>
      <c r="G548" s="16">
        <v>8185.76</v>
      </c>
      <c r="H548" s="18">
        <v>0</v>
      </c>
      <c r="I548" s="19">
        <v>43902</v>
      </c>
      <c r="J548" s="18">
        <v>1352</v>
      </c>
      <c r="K548" s="18">
        <v>827</v>
      </c>
      <c r="L548" s="18" t="s">
        <v>144</v>
      </c>
      <c r="M548" s="18" t="s">
        <v>283</v>
      </c>
      <c r="N548" s="18" t="s">
        <v>20</v>
      </c>
      <c r="O548" s="18" t="s">
        <v>20</v>
      </c>
    </row>
    <row r="549" spans="1:15" x14ac:dyDescent="0.25">
      <c r="A549" s="18" t="str">
        <f t="shared" si="33"/>
        <v xml:space="preserve">  03100-1030</v>
      </c>
      <c r="B549" s="18" t="s">
        <v>570</v>
      </c>
      <c r="C549" s="18">
        <v>2003</v>
      </c>
      <c r="D549" s="18" t="str">
        <f t="shared" si="34"/>
        <v>CD</v>
      </c>
      <c r="E549" s="18">
        <v>72999</v>
      </c>
      <c r="F549" s="16">
        <v>0</v>
      </c>
      <c r="G549" s="16">
        <v>472.5</v>
      </c>
      <c r="H549" s="18">
        <v>0</v>
      </c>
      <c r="I549" s="19">
        <v>43909</v>
      </c>
      <c r="J549" s="18">
        <v>1356</v>
      </c>
      <c r="K549" s="18">
        <v>1849</v>
      </c>
      <c r="L549" s="18" t="s">
        <v>182</v>
      </c>
      <c r="M549" s="18" t="s">
        <v>287</v>
      </c>
      <c r="N549" s="18" t="s">
        <v>20</v>
      </c>
      <c r="O549" s="18" t="s">
        <v>20</v>
      </c>
    </row>
    <row r="550" spans="1:15" s="18" customFormat="1" x14ac:dyDescent="0.25">
      <c r="A550" s="18" t="str">
        <f t="shared" si="33"/>
        <v xml:space="preserve">  03100-1030</v>
      </c>
      <c r="B550" s="18" t="s">
        <v>570</v>
      </c>
      <c r="C550" s="18">
        <v>2003</v>
      </c>
      <c r="D550" s="18" t="str">
        <f t="shared" si="34"/>
        <v>CD</v>
      </c>
      <c r="E550" s="18">
        <v>72999</v>
      </c>
      <c r="F550" s="16">
        <v>0</v>
      </c>
      <c r="G550" s="16">
        <v>6659.15</v>
      </c>
      <c r="H550" s="18">
        <v>0</v>
      </c>
      <c r="I550" s="19">
        <v>43909</v>
      </c>
      <c r="J550" s="18">
        <v>1357</v>
      </c>
      <c r="K550" s="18">
        <v>3551</v>
      </c>
      <c r="L550" s="18" t="s">
        <v>17</v>
      </c>
      <c r="M550" s="18" t="s">
        <v>173</v>
      </c>
      <c r="N550" s="18" t="s">
        <v>20</v>
      </c>
      <c r="O550" s="18" t="s">
        <v>20</v>
      </c>
    </row>
    <row r="551" spans="1:15" s="18" customFormat="1" x14ac:dyDescent="0.25">
      <c r="A551" s="18" t="str">
        <f t="shared" si="33"/>
        <v xml:space="preserve">  03100-1030</v>
      </c>
      <c r="B551" s="18" t="s">
        <v>570</v>
      </c>
      <c r="C551" s="18">
        <v>2003</v>
      </c>
      <c r="D551" s="18" t="str">
        <f t="shared" si="34"/>
        <v>CD</v>
      </c>
      <c r="E551" s="18">
        <v>73066</v>
      </c>
      <c r="F551" s="16">
        <v>0</v>
      </c>
      <c r="G551" s="16">
        <v>5982</v>
      </c>
      <c r="H551" s="18">
        <v>0</v>
      </c>
      <c r="I551" s="19">
        <v>43916</v>
      </c>
      <c r="J551" s="18">
        <v>1358</v>
      </c>
      <c r="K551" s="18">
        <v>1876</v>
      </c>
      <c r="L551" s="18" t="s">
        <v>154</v>
      </c>
      <c r="M551" s="18" t="s">
        <v>289</v>
      </c>
      <c r="N551" s="18" t="s">
        <v>20</v>
      </c>
      <c r="O551" s="18" t="s">
        <v>20</v>
      </c>
    </row>
    <row r="552" spans="1:15" x14ac:dyDescent="0.25">
      <c r="A552" s="18" t="str">
        <f t="shared" si="33"/>
        <v xml:space="preserve">  03100-1030</v>
      </c>
      <c r="B552" s="18" t="s">
        <v>570</v>
      </c>
      <c r="C552" s="18">
        <v>2004</v>
      </c>
      <c r="D552" s="18" t="str">
        <f t="shared" si="34"/>
        <v>CD</v>
      </c>
      <c r="E552" s="18">
        <v>73213</v>
      </c>
      <c r="F552" s="16">
        <v>0</v>
      </c>
      <c r="G552" s="16">
        <v>1405.5</v>
      </c>
      <c r="H552" s="18">
        <v>0</v>
      </c>
      <c r="I552" s="19">
        <v>43924</v>
      </c>
      <c r="J552" s="18">
        <v>1360</v>
      </c>
      <c r="K552" s="18">
        <v>1876</v>
      </c>
      <c r="L552" s="18" t="s">
        <v>154</v>
      </c>
      <c r="M552" s="18" t="s">
        <v>293</v>
      </c>
      <c r="N552" s="18" t="s">
        <v>20</v>
      </c>
      <c r="O552" s="18" t="s">
        <v>20</v>
      </c>
    </row>
    <row r="553" spans="1:15" x14ac:dyDescent="0.25">
      <c r="A553" s="18" t="str">
        <f t="shared" si="33"/>
        <v xml:space="preserve">  03100-1030</v>
      </c>
      <c r="B553" s="18" t="s">
        <v>570</v>
      </c>
      <c r="C553" s="18">
        <v>2005</v>
      </c>
      <c r="D553" s="18" t="str">
        <f t="shared" si="34"/>
        <v>CD</v>
      </c>
      <c r="E553" s="18">
        <v>73732</v>
      </c>
      <c r="F553" s="16">
        <v>0</v>
      </c>
      <c r="G553" s="16">
        <v>4734.2</v>
      </c>
      <c r="H553" s="18">
        <v>0</v>
      </c>
      <c r="I553" s="19">
        <v>43965</v>
      </c>
      <c r="J553" s="18">
        <v>1368</v>
      </c>
      <c r="K553" s="18">
        <v>3551</v>
      </c>
      <c r="L553" s="18" t="s">
        <v>17</v>
      </c>
      <c r="M553" s="18" t="s">
        <v>38</v>
      </c>
      <c r="N553" s="18" t="s">
        <v>39</v>
      </c>
      <c r="O553" s="18" t="s">
        <v>20</v>
      </c>
    </row>
    <row r="554" spans="1:15" x14ac:dyDescent="0.25">
      <c r="A554" s="18" t="str">
        <f t="shared" si="33"/>
        <v xml:space="preserve">  03100-1030</v>
      </c>
      <c r="B554" s="18" t="s">
        <v>570</v>
      </c>
      <c r="C554" s="18">
        <v>2005</v>
      </c>
      <c r="D554" s="18" t="str">
        <f t="shared" si="34"/>
        <v>CD</v>
      </c>
      <c r="E554" s="18">
        <v>73761</v>
      </c>
      <c r="F554" s="16">
        <v>0</v>
      </c>
      <c r="G554" s="16">
        <v>1429.06</v>
      </c>
      <c r="H554" s="18">
        <v>0</v>
      </c>
      <c r="I554" s="19">
        <v>43969</v>
      </c>
      <c r="J554" s="18">
        <v>1370</v>
      </c>
      <c r="K554" s="18">
        <v>1349</v>
      </c>
      <c r="L554" s="18" t="s">
        <v>40</v>
      </c>
      <c r="M554" s="18" t="s">
        <v>41</v>
      </c>
      <c r="N554" s="18" t="s">
        <v>20</v>
      </c>
      <c r="O554" s="18" t="s">
        <v>20</v>
      </c>
    </row>
    <row r="555" spans="1:15" s="18" customFormat="1" x14ac:dyDescent="0.25">
      <c r="A555" s="18" t="str">
        <f t="shared" si="33"/>
        <v xml:space="preserve">  03100-1030</v>
      </c>
      <c r="B555" s="18" t="s">
        <v>570</v>
      </c>
      <c r="C555" s="18">
        <v>2005</v>
      </c>
      <c r="D555" s="18" t="str">
        <f t="shared" si="34"/>
        <v>CD</v>
      </c>
      <c r="E555" s="18">
        <v>73838</v>
      </c>
      <c r="F555" s="16">
        <v>0</v>
      </c>
      <c r="G555" s="16">
        <v>5400</v>
      </c>
      <c r="H555" s="18">
        <v>0</v>
      </c>
      <c r="I555" s="19">
        <v>43972</v>
      </c>
      <c r="J555" s="18">
        <v>1371</v>
      </c>
      <c r="K555" s="18">
        <v>36</v>
      </c>
      <c r="L555" s="18" t="s">
        <v>42</v>
      </c>
      <c r="M555" s="18" t="s">
        <v>43</v>
      </c>
      <c r="N555" s="18" t="s">
        <v>20</v>
      </c>
      <c r="O555" s="18" t="s">
        <v>20</v>
      </c>
    </row>
    <row r="556" spans="1:15" x14ac:dyDescent="0.25">
      <c r="A556" s="18" t="str">
        <f t="shared" si="33"/>
        <v xml:space="preserve">  03100-1030</v>
      </c>
      <c r="B556" s="18" t="s">
        <v>570</v>
      </c>
      <c r="C556" s="18">
        <v>2005</v>
      </c>
      <c r="D556" s="18" t="str">
        <f>"JE"</f>
        <v>JE</v>
      </c>
      <c r="E556" s="18">
        <v>73831</v>
      </c>
      <c r="F556" s="16">
        <v>5400</v>
      </c>
      <c r="G556" s="16">
        <v>0</v>
      </c>
      <c r="H556" s="18">
        <v>0</v>
      </c>
      <c r="I556" s="19">
        <v>43972</v>
      </c>
      <c r="J556" s="18" t="s">
        <v>556</v>
      </c>
      <c r="K556" s="18" t="s">
        <v>49</v>
      </c>
      <c r="L556" s="18" t="s">
        <v>557</v>
      </c>
      <c r="M556" s="18" t="s">
        <v>95</v>
      </c>
      <c r="N556" s="18" t="s">
        <v>20</v>
      </c>
      <c r="O556" s="18" t="s">
        <v>20</v>
      </c>
    </row>
    <row r="557" spans="1:15" s="18" customFormat="1" x14ac:dyDescent="0.25">
      <c r="A557" s="18" t="str">
        <f t="shared" si="33"/>
        <v xml:space="preserve">  03100-1030</v>
      </c>
      <c r="B557" s="18" t="s">
        <v>570</v>
      </c>
      <c r="C557" s="18">
        <v>2005</v>
      </c>
      <c r="D557" s="18" t="str">
        <f>"CD"</f>
        <v>CD</v>
      </c>
      <c r="E557" s="18">
        <v>73987</v>
      </c>
      <c r="F557" s="16">
        <v>0</v>
      </c>
      <c r="G557" s="16">
        <v>7238.52</v>
      </c>
      <c r="H557" s="18">
        <v>0</v>
      </c>
      <c r="I557" s="19">
        <v>43983</v>
      </c>
      <c r="J557" s="18">
        <v>1372</v>
      </c>
      <c r="K557" s="18">
        <v>1340</v>
      </c>
      <c r="L557" s="18" t="s">
        <v>176</v>
      </c>
      <c r="M557" s="18" t="s">
        <v>177</v>
      </c>
      <c r="N557" s="18" t="s">
        <v>20</v>
      </c>
      <c r="O557" s="18" t="s">
        <v>20</v>
      </c>
    </row>
    <row r="558" spans="1:15" s="18" customFormat="1" x14ac:dyDescent="0.25">
      <c r="A558" s="18" t="str">
        <f t="shared" si="33"/>
        <v xml:space="preserve">  03100-1030</v>
      </c>
      <c r="B558" s="18" t="s">
        <v>570</v>
      </c>
      <c r="C558" s="18">
        <v>2006</v>
      </c>
      <c r="D558" s="18" t="str">
        <f>"CD"</f>
        <v>CD</v>
      </c>
      <c r="E558" s="18">
        <v>74057</v>
      </c>
      <c r="F558" s="16">
        <v>0</v>
      </c>
      <c r="G558" s="16">
        <v>6148.55</v>
      </c>
      <c r="H558" s="18">
        <v>0</v>
      </c>
      <c r="I558" s="19">
        <v>43986</v>
      </c>
      <c r="J558" s="18">
        <v>1378</v>
      </c>
      <c r="K558" s="18">
        <v>3551</v>
      </c>
      <c r="L558" s="18" t="s">
        <v>17</v>
      </c>
      <c r="M558" s="18" t="s">
        <v>186</v>
      </c>
      <c r="N558" s="18" t="s">
        <v>20</v>
      </c>
      <c r="O558" s="18" t="s">
        <v>20</v>
      </c>
    </row>
    <row r="559" spans="1:15" s="18" customFormat="1" x14ac:dyDescent="0.25">
      <c r="A559" s="18" t="str">
        <f t="shared" si="33"/>
        <v xml:space="preserve">  03100-1030</v>
      </c>
      <c r="B559" s="18" t="s">
        <v>570</v>
      </c>
      <c r="C559" s="18">
        <v>2006</v>
      </c>
      <c r="D559" s="18" t="str">
        <f>"CD"</f>
        <v>CD</v>
      </c>
      <c r="E559" s="18">
        <v>74273</v>
      </c>
      <c r="F559" s="16">
        <v>0</v>
      </c>
      <c r="G559" s="16">
        <v>1429.06</v>
      </c>
      <c r="H559" s="18">
        <v>0</v>
      </c>
      <c r="I559" s="19">
        <v>44005</v>
      </c>
      <c r="J559" s="18">
        <v>1390</v>
      </c>
      <c r="K559" s="18">
        <v>1349</v>
      </c>
      <c r="L559" s="18" t="s">
        <v>40</v>
      </c>
      <c r="M559" s="18" t="s">
        <v>46</v>
      </c>
      <c r="N559" s="18" t="s">
        <v>20</v>
      </c>
      <c r="O559" s="18" t="s">
        <v>20</v>
      </c>
    </row>
    <row r="560" spans="1:15" s="18" customFormat="1" x14ac:dyDescent="0.25">
      <c r="A560" s="18" t="str">
        <f t="shared" si="33"/>
        <v xml:space="preserve">  03100-1030</v>
      </c>
      <c r="B560" s="18" t="s">
        <v>570</v>
      </c>
      <c r="C560" s="18">
        <v>2006</v>
      </c>
      <c r="D560" s="18" t="str">
        <f>"JE"</f>
        <v>JE</v>
      </c>
      <c r="E560" s="18">
        <v>74275</v>
      </c>
      <c r="F560" s="21">
        <v>3497.5</v>
      </c>
      <c r="G560" s="16">
        <v>0</v>
      </c>
      <c r="H560" s="18">
        <v>0</v>
      </c>
      <c r="I560" s="19">
        <v>44005</v>
      </c>
      <c r="J560" s="18" t="s">
        <v>48</v>
      </c>
      <c r="K560" s="18" t="s">
        <v>49</v>
      </c>
      <c r="L560" s="18" t="s">
        <v>50</v>
      </c>
      <c r="M560" s="18" t="s">
        <v>51</v>
      </c>
      <c r="N560" s="18" t="s">
        <v>20</v>
      </c>
      <c r="O560" s="18" t="s">
        <v>20</v>
      </c>
    </row>
    <row r="561" spans="1:15" x14ac:dyDescent="0.25">
      <c r="A561" s="18" t="str">
        <f t="shared" si="33"/>
        <v xml:space="preserve">  03100-1030</v>
      </c>
      <c r="B561" s="18" t="s">
        <v>570</v>
      </c>
      <c r="C561" s="18">
        <v>2006</v>
      </c>
      <c r="D561" s="18" t="str">
        <f>"JE"</f>
        <v>JE</v>
      </c>
      <c r="E561" s="18">
        <v>74341</v>
      </c>
      <c r="F561" s="16">
        <v>9737.48</v>
      </c>
      <c r="G561" s="16">
        <v>0</v>
      </c>
      <c r="H561" s="18">
        <v>0</v>
      </c>
      <c r="I561" s="19">
        <v>44007</v>
      </c>
      <c r="J561" s="18" t="s">
        <v>556</v>
      </c>
      <c r="K561" s="18" t="s">
        <v>49</v>
      </c>
      <c r="L561" s="18" t="s">
        <v>558</v>
      </c>
      <c r="M561" s="18" t="s">
        <v>95</v>
      </c>
      <c r="N561" s="18" t="s">
        <v>20</v>
      </c>
      <c r="O561" s="18" t="s">
        <v>20</v>
      </c>
    </row>
    <row r="562" spans="1:15" s="18" customFormat="1" x14ac:dyDescent="0.25">
      <c r="A562" s="18" t="str">
        <f t="shared" si="33"/>
        <v xml:space="preserve">  03100-1030</v>
      </c>
      <c r="B562" s="18" t="s">
        <v>570</v>
      </c>
      <c r="C562" s="18">
        <v>2006</v>
      </c>
      <c r="D562" s="18" t="str">
        <f>"CD"</f>
        <v>CD</v>
      </c>
      <c r="E562" s="18">
        <v>74352</v>
      </c>
      <c r="F562" s="16">
        <v>0</v>
      </c>
      <c r="G562" s="16">
        <v>9737.48</v>
      </c>
      <c r="H562" s="18">
        <v>0</v>
      </c>
      <c r="I562" s="19">
        <v>44008</v>
      </c>
      <c r="J562" s="18">
        <v>1397</v>
      </c>
      <c r="K562" s="18">
        <v>36</v>
      </c>
      <c r="L562" s="18" t="s">
        <v>42</v>
      </c>
      <c r="M562" s="18" t="s">
        <v>47</v>
      </c>
      <c r="N562" s="18" t="s">
        <v>20</v>
      </c>
      <c r="O562" s="18" t="s">
        <v>20</v>
      </c>
    </row>
    <row r="563" spans="1:15" x14ac:dyDescent="0.25">
      <c r="A563" s="18" t="str">
        <f t="shared" si="33"/>
        <v xml:space="preserve">  03100-1030</v>
      </c>
      <c r="B563" s="18" t="s">
        <v>570</v>
      </c>
      <c r="C563" s="18">
        <v>2007</v>
      </c>
      <c r="D563" s="18" t="str">
        <f>"CD"</f>
        <v>CD</v>
      </c>
      <c r="E563" s="18">
        <v>74444</v>
      </c>
      <c r="F563" s="16">
        <v>0</v>
      </c>
      <c r="G563" s="16">
        <v>6231.24</v>
      </c>
      <c r="H563" s="18">
        <v>0</v>
      </c>
      <c r="I563" s="19">
        <v>44014</v>
      </c>
      <c r="J563" s="18">
        <v>1398</v>
      </c>
      <c r="K563" s="18">
        <v>2142</v>
      </c>
      <c r="L563" s="18" t="s">
        <v>207</v>
      </c>
      <c r="M563" s="18" t="s">
        <v>208</v>
      </c>
      <c r="N563" s="18" t="s">
        <v>20</v>
      </c>
      <c r="O563" s="18" t="s">
        <v>20</v>
      </c>
    </row>
    <row r="564" spans="1:15" s="18" customFormat="1" x14ac:dyDescent="0.25">
      <c r="A564" s="18" t="str">
        <f t="shared" si="33"/>
        <v xml:space="preserve">  03100-1030</v>
      </c>
      <c r="B564" s="18" t="s">
        <v>570</v>
      </c>
      <c r="C564" s="18">
        <v>2007</v>
      </c>
      <c r="D564" s="18" t="str">
        <f>"CD"</f>
        <v>CD</v>
      </c>
      <c r="E564" s="18">
        <v>74444</v>
      </c>
      <c r="F564" s="16">
        <v>0</v>
      </c>
      <c r="G564" s="16">
        <v>12575.4</v>
      </c>
      <c r="H564" s="18">
        <v>0</v>
      </c>
      <c r="I564" s="19">
        <v>44014</v>
      </c>
      <c r="J564" s="18">
        <v>1399</v>
      </c>
      <c r="K564" s="18">
        <v>3551</v>
      </c>
      <c r="L564" s="18" t="s">
        <v>17</v>
      </c>
      <c r="M564" s="18" t="s">
        <v>52</v>
      </c>
      <c r="N564" s="18" t="s">
        <v>53</v>
      </c>
      <c r="O564" s="18" t="s">
        <v>20</v>
      </c>
    </row>
    <row r="565" spans="1:15" s="18" customFormat="1" x14ac:dyDescent="0.25">
      <c r="A565" s="18" t="str">
        <f t="shared" si="33"/>
        <v xml:space="preserve">  03100-1030</v>
      </c>
      <c r="B565" s="18" t="s">
        <v>570</v>
      </c>
      <c r="C565" s="18">
        <v>2007</v>
      </c>
      <c r="D565" s="18" t="str">
        <f>"CD"</f>
        <v>CD</v>
      </c>
      <c r="E565" s="18">
        <v>74444</v>
      </c>
      <c r="F565" s="16">
        <v>0</v>
      </c>
      <c r="G565" s="16">
        <v>292.75</v>
      </c>
      <c r="H565" s="18">
        <v>0</v>
      </c>
      <c r="I565" s="19">
        <v>44014</v>
      </c>
      <c r="J565" s="18">
        <v>1404</v>
      </c>
      <c r="K565" s="18">
        <v>1576</v>
      </c>
      <c r="L565" s="18" t="s">
        <v>213</v>
      </c>
      <c r="M565" s="18" t="s">
        <v>214</v>
      </c>
      <c r="N565" s="18" t="s">
        <v>20</v>
      </c>
      <c r="O565" s="18" t="s">
        <v>20</v>
      </c>
    </row>
    <row r="566" spans="1:15" s="18" customFormat="1" x14ac:dyDescent="0.25">
      <c r="A566" s="18" t="str">
        <f t="shared" si="33"/>
        <v xml:space="preserve">  03100-1030</v>
      </c>
      <c r="B566" s="18" t="s">
        <v>570</v>
      </c>
      <c r="C566" s="18">
        <v>2007</v>
      </c>
      <c r="D566" s="18" t="str">
        <f>"JE"</f>
        <v>JE</v>
      </c>
      <c r="E566" s="18">
        <v>74451</v>
      </c>
      <c r="F566" s="16">
        <v>6268.19</v>
      </c>
      <c r="G566" s="16">
        <v>0</v>
      </c>
      <c r="H566" s="18">
        <v>0</v>
      </c>
      <c r="I566" s="19">
        <v>44014</v>
      </c>
      <c r="J566" s="18" t="s">
        <v>556</v>
      </c>
      <c r="K566" s="18" t="s">
        <v>49</v>
      </c>
      <c r="L566" s="18" t="s">
        <v>558</v>
      </c>
      <c r="M566" s="18" t="s">
        <v>95</v>
      </c>
      <c r="N566" s="18" t="s">
        <v>20</v>
      </c>
      <c r="O566" s="18" t="s">
        <v>20</v>
      </c>
    </row>
    <row r="567" spans="1:15" s="18" customFormat="1" x14ac:dyDescent="0.25">
      <c r="A567" s="18" t="str">
        <f t="shared" si="33"/>
        <v xml:space="preserve">  03100-1030</v>
      </c>
      <c r="B567" s="18" t="s">
        <v>570</v>
      </c>
      <c r="C567" s="18">
        <v>2007</v>
      </c>
      <c r="D567" s="18" t="str">
        <f>"CD"</f>
        <v>CD</v>
      </c>
      <c r="E567" s="18">
        <v>74477</v>
      </c>
      <c r="F567" s="16">
        <v>0</v>
      </c>
      <c r="G567" s="16">
        <v>6268.19</v>
      </c>
      <c r="H567" s="18">
        <v>0</v>
      </c>
      <c r="I567" s="19">
        <v>44018</v>
      </c>
      <c r="J567" s="18">
        <v>1405</v>
      </c>
      <c r="K567" s="18">
        <v>1349</v>
      </c>
      <c r="L567" s="18" t="s">
        <v>40</v>
      </c>
      <c r="M567" s="18" t="s">
        <v>54</v>
      </c>
      <c r="N567" s="18" t="s">
        <v>20</v>
      </c>
      <c r="O567" s="18" t="s">
        <v>20</v>
      </c>
    </row>
    <row r="568" spans="1:15" x14ac:dyDescent="0.25">
      <c r="A568" s="18" t="str">
        <f t="shared" si="33"/>
        <v xml:space="preserve">  03100-1030</v>
      </c>
      <c r="B568" s="18" t="s">
        <v>570</v>
      </c>
      <c r="C568" s="18">
        <v>2007</v>
      </c>
      <c r="D568" s="18" t="str">
        <f>"JE"</f>
        <v>JE</v>
      </c>
      <c r="E568" s="18">
        <v>74710</v>
      </c>
      <c r="F568" s="16">
        <v>113881.69</v>
      </c>
      <c r="G568" s="16">
        <v>0</v>
      </c>
      <c r="H568" s="18">
        <v>0</v>
      </c>
      <c r="I568" s="19">
        <v>44035</v>
      </c>
      <c r="J568" s="18" t="s">
        <v>556</v>
      </c>
      <c r="K568" s="18" t="s">
        <v>49</v>
      </c>
      <c r="L568" s="18" t="s">
        <v>558</v>
      </c>
      <c r="M568" s="18" t="s">
        <v>95</v>
      </c>
      <c r="N568" s="18" t="s">
        <v>20</v>
      </c>
      <c r="O568" s="18" t="s">
        <v>20</v>
      </c>
    </row>
    <row r="569" spans="1:15" s="18" customFormat="1" x14ac:dyDescent="0.25">
      <c r="A569" s="18" t="str">
        <f t="shared" si="33"/>
        <v xml:space="preserve">  03100-1030</v>
      </c>
      <c r="B569" s="18" t="s">
        <v>570</v>
      </c>
      <c r="C569" s="18">
        <v>2007</v>
      </c>
      <c r="D569" s="18" t="str">
        <f>"CD"</f>
        <v>CD</v>
      </c>
      <c r="E569" s="18">
        <v>74735</v>
      </c>
      <c r="F569" s="16">
        <v>0</v>
      </c>
      <c r="G569" s="16">
        <v>113881.69</v>
      </c>
      <c r="H569" s="18">
        <v>0</v>
      </c>
      <c r="I569" s="19">
        <v>44039</v>
      </c>
      <c r="J569" s="18">
        <v>1412</v>
      </c>
      <c r="K569" s="18">
        <v>36</v>
      </c>
      <c r="L569" s="18" t="s">
        <v>42</v>
      </c>
      <c r="M569" s="18" t="s">
        <v>55</v>
      </c>
      <c r="N569" s="18" t="s">
        <v>20</v>
      </c>
      <c r="O569" s="18" t="s">
        <v>20</v>
      </c>
    </row>
    <row r="570" spans="1:15" s="18" customFormat="1" x14ac:dyDescent="0.25">
      <c r="A570" s="18" t="str">
        <f t="shared" si="33"/>
        <v xml:space="preserve">  03100-1030</v>
      </c>
      <c r="B570" s="18" t="s">
        <v>570</v>
      </c>
      <c r="C570" s="18">
        <v>2007</v>
      </c>
      <c r="D570" s="18" t="str">
        <f>"JE"</f>
        <v>JE</v>
      </c>
      <c r="E570" s="18">
        <v>74813</v>
      </c>
      <c r="F570" s="16">
        <v>5392.43</v>
      </c>
      <c r="G570" s="16">
        <v>0</v>
      </c>
      <c r="H570" s="18">
        <v>0</v>
      </c>
      <c r="I570" s="19">
        <v>44041</v>
      </c>
      <c r="J570" s="18" t="s">
        <v>556</v>
      </c>
      <c r="K570" s="18" t="s">
        <v>49</v>
      </c>
      <c r="L570" s="18" t="s">
        <v>558</v>
      </c>
      <c r="M570" s="18" t="s">
        <v>95</v>
      </c>
      <c r="N570" s="18" t="s">
        <v>20</v>
      </c>
      <c r="O570" s="18" t="s">
        <v>20</v>
      </c>
    </row>
    <row r="571" spans="1:15" s="18" customFormat="1" x14ac:dyDescent="0.25">
      <c r="A571" s="18" t="str">
        <f t="shared" si="33"/>
        <v xml:space="preserve">  03100-1030</v>
      </c>
      <c r="B571" s="18" t="s">
        <v>570</v>
      </c>
      <c r="C571" s="18">
        <v>2007</v>
      </c>
      <c r="D571" s="18" t="str">
        <f>"CD"</f>
        <v>CD</v>
      </c>
      <c r="E571" s="18">
        <v>74855</v>
      </c>
      <c r="F571" s="16">
        <v>0</v>
      </c>
      <c r="G571" s="16">
        <v>5392.43</v>
      </c>
      <c r="H571" s="18">
        <v>0</v>
      </c>
      <c r="I571" s="19">
        <v>44042</v>
      </c>
      <c r="J571" s="18">
        <v>1413</v>
      </c>
      <c r="K571" s="18">
        <v>1349</v>
      </c>
      <c r="L571" s="18" t="s">
        <v>40</v>
      </c>
      <c r="M571" s="18" t="s">
        <v>56</v>
      </c>
      <c r="N571" s="19">
        <v>43981</v>
      </c>
      <c r="O571" s="18" t="s">
        <v>20</v>
      </c>
    </row>
    <row r="572" spans="1:15" x14ac:dyDescent="0.25">
      <c r="A572" s="18" t="str">
        <f t="shared" si="33"/>
        <v xml:space="preserve">  03100-1030</v>
      </c>
      <c r="B572" s="18" t="s">
        <v>570</v>
      </c>
      <c r="C572" s="18">
        <v>2007</v>
      </c>
      <c r="D572" s="18" t="str">
        <f>"CD"</f>
        <v>CD</v>
      </c>
      <c r="E572" s="18">
        <v>74858</v>
      </c>
      <c r="F572" s="16">
        <v>0</v>
      </c>
      <c r="G572" s="16">
        <v>3759.85</v>
      </c>
      <c r="H572" s="18">
        <v>0</v>
      </c>
      <c r="I572" s="19">
        <v>44042</v>
      </c>
      <c r="J572" s="18">
        <v>1417</v>
      </c>
      <c r="K572" s="18">
        <v>3551</v>
      </c>
      <c r="L572" s="18" t="s">
        <v>17</v>
      </c>
      <c r="M572" s="18" t="s">
        <v>222</v>
      </c>
      <c r="N572" s="18" t="s">
        <v>20</v>
      </c>
      <c r="O572" s="18" t="s">
        <v>20</v>
      </c>
    </row>
    <row r="573" spans="1:15" s="18" customFormat="1" x14ac:dyDescent="0.25">
      <c r="A573" s="18" t="str">
        <f t="shared" si="33"/>
        <v xml:space="preserve">  03100-1030</v>
      </c>
      <c r="B573" s="18" t="s">
        <v>570</v>
      </c>
      <c r="C573" s="18">
        <v>2008</v>
      </c>
      <c r="D573" s="18" t="str">
        <f>"CD"</f>
        <v>CD</v>
      </c>
      <c r="E573" s="18">
        <v>75085</v>
      </c>
      <c r="F573" s="16">
        <v>0</v>
      </c>
      <c r="G573" s="16">
        <v>440407.57</v>
      </c>
      <c r="H573" s="18">
        <v>0</v>
      </c>
      <c r="I573" s="19">
        <v>44055</v>
      </c>
      <c r="J573" s="18">
        <v>1422</v>
      </c>
      <c r="K573" s="18">
        <v>36</v>
      </c>
      <c r="L573" s="18" t="s">
        <v>42</v>
      </c>
      <c r="M573" s="18" t="s">
        <v>57</v>
      </c>
      <c r="N573" s="18" t="s">
        <v>20</v>
      </c>
      <c r="O573" s="18" t="s">
        <v>20</v>
      </c>
    </row>
    <row r="574" spans="1:15" s="18" customFormat="1" x14ac:dyDescent="0.25">
      <c r="A574" s="18" t="str">
        <f t="shared" si="33"/>
        <v xml:space="preserve">  03100-1030</v>
      </c>
      <c r="B574" s="18" t="s">
        <v>570</v>
      </c>
      <c r="C574" s="18">
        <v>2008</v>
      </c>
      <c r="D574" s="18" t="str">
        <f>"JE"</f>
        <v>JE</v>
      </c>
      <c r="E574" s="18">
        <v>75062</v>
      </c>
      <c r="F574" s="16">
        <v>440407.57</v>
      </c>
      <c r="G574" s="16">
        <v>0</v>
      </c>
      <c r="H574" s="18">
        <v>0</v>
      </c>
      <c r="I574" s="19">
        <v>44055</v>
      </c>
      <c r="J574" s="18" t="s">
        <v>556</v>
      </c>
      <c r="K574" s="18" t="s">
        <v>49</v>
      </c>
      <c r="L574" s="18" t="s">
        <v>558</v>
      </c>
      <c r="M574" s="18" t="s">
        <v>95</v>
      </c>
      <c r="N574" s="18" t="s">
        <v>20</v>
      </c>
      <c r="O574" s="18" t="s">
        <v>20</v>
      </c>
    </row>
    <row r="575" spans="1:15" x14ac:dyDescent="0.25">
      <c r="A575" s="18" t="str">
        <f t="shared" si="33"/>
        <v xml:space="preserve">  03100-1030</v>
      </c>
      <c r="B575" s="18" t="s">
        <v>570</v>
      </c>
      <c r="C575" s="18">
        <v>2008</v>
      </c>
      <c r="D575" s="18" t="str">
        <f>"JE"</f>
        <v>JE</v>
      </c>
      <c r="E575" s="18">
        <v>75333</v>
      </c>
      <c r="F575" s="16">
        <v>24040.81</v>
      </c>
      <c r="G575" s="16">
        <v>0</v>
      </c>
      <c r="H575" s="18">
        <v>0</v>
      </c>
      <c r="I575" s="19">
        <v>44074</v>
      </c>
      <c r="J575" s="18" t="s">
        <v>556</v>
      </c>
      <c r="K575" s="18" t="s">
        <v>49</v>
      </c>
      <c r="L575" s="18" t="s">
        <v>558</v>
      </c>
      <c r="M575" s="18" t="s">
        <v>95</v>
      </c>
      <c r="N575" s="18" t="s">
        <v>20</v>
      </c>
      <c r="O575" s="18" t="s">
        <v>20</v>
      </c>
    </row>
    <row r="576" spans="1:15" s="18" customFormat="1" x14ac:dyDescent="0.25">
      <c r="A576" s="18" t="str">
        <f t="shared" si="33"/>
        <v xml:space="preserve">  03100-1030</v>
      </c>
      <c r="B576" s="18" t="s">
        <v>570</v>
      </c>
      <c r="C576" s="18">
        <v>2009</v>
      </c>
      <c r="D576" s="18" t="str">
        <f>"JE"</f>
        <v>JE</v>
      </c>
      <c r="E576" s="18">
        <v>75397</v>
      </c>
      <c r="F576" s="16">
        <v>224441.44</v>
      </c>
      <c r="G576" s="16">
        <v>0</v>
      </c>
      <c r="H576" s="18">
        <v>0</v>
      </c>
      <c r="I576" s="19">
        <v>44076</v>
      </c>
      <c r="J576" s="18" t="s">
        <v>556</v>
      </c>
      <c r="K576" s="18" t="s">
        <v>49</v>
      </c>
      <c r="L576" s="18" t="s">
        <v>558</v>
      </c>
      <c r="M576" s="18" t="s">
        <v>95</v>
      </c>
      <c r="N576" s="18" t="s">
        <v>20</v>
      </c>
      <c r="O576" s="18" t="s">
        <v>20</v>
      </c>
    </row>
    <row r="577" spans="1:15" x14ac:dyDescent="0.25">
      <c r="A577" s="18" t="str">
        <f t="shared" si="33"/>
        <v xml:space="preserve">  03100-1030</v>
      </c>
      <c r="B577" s="18" t="s">
        <v>570</v>
      </c>
      <c r="C577" s="18">
        <v>2009</v>
      </c>
      <c r="D577" s="18" t="str">
        <f>"CD"</f>
        <v>CD</v>
      </c>
      <c r="E577" s="18">
        <v>75414</v>
      </c>
      <c r="F577" s="16">
        <v>0</v>
      </c>
      <c r="G577" s="16">
        <v>224441.44</v>
      </c>
      <c r="H577" s="18">
        <v>0</v>
      </c>
      <c r="I577" s="19">
        <v>44077</v>
      </c>
      <c r="J577" s="18">
        <v>1423</v>
      </c>
      <c r="K577" s="18">
        <v>36</v>
      </c>
      <c r="L577" s="18" t="s">
        <v>42</v>
      </c>
      <c r="M577" s="18" t="s">
        <v>58</v>
      </c>
      <c r="N577" s="18" t="s">
        <v>20</v>
      </c>
      <c r="O577" s="18" t="s">
        <v>20</v>
      </c>
    </row>
    <row r="578" spans="1:15" x14ac:dyDescent="0.25">
      <c r="A578" s="18" t="str">
        <f t="shared" si="33"/>
        <v xml:space="preserve">  03100-1030</v>
      </c>
      <c r="B578" s="18" t="s">
        <v>570</v>
      </c>
      <c r="C578" s="18">
        <v>2009</v>
      </c>
      <c r="D578" s="18" t="str">
        <f>"CD"</f>
        <v>CD</v>
      </c>
      <c r="E578" s="18">
        <v>75423</v>
      </c>
      <c r="F578" s="16">
        <v>0</v>
      </c>
      <c r="G578" s="16">
        <v>24040.81</v>
      </c>
      <c r="H578" s="18">
        <v>0</v>
      </c>
      <c r="I578" s="19">
        <v>44077</v>
      </c>
      <c r="J578" s="18">
        <v>1424</v>
      </c>
      <c r="K578" s="18">
        <v>1349</v>
      </c>
      <c r="L578" s="18" t="s">
        <v>40</v>
      </c>
      <c r="M578" s="18" t="s">
        <v>59</v>
      </c>
      <c r="N578" s="18" t="s">
        <v>20</v>
      </c>
      <c r="O578" s="18" t="s">
        <v>20</v>
      </c>
    </row>
    <row r="579" spans="1:15" x14ac:dyDescent="0.25">
      <c r="A579" s="18" t="str">
        <f t="shared" ref="A579:A620" si="35">"  03100-1030"</f>
        <v xml:space="preserve">  03100-1030</v>
      </c>
      <c r="B579" s="18" t="s">
        <v>570</v>
      </c>
      <c r="C579" s="18">
        <v>2009</v>
      </c>
      <c r="D579" s="18" t="str">
        <f>"CD"</f>
        <v>CD</v>
      </c>
      <c r="E579" s="18">
        <v>75490</v>
      </c>
      <c r="F579" s="16">
        <v>0</v>
      </c>
      <c r="G579" s="16">
        <v>1797.5</v>
      </c>
      <c r="H579" s="18">
        <v>0</v>
      </c>
      <c r="I579" s="19">
        <v>44084</v>
      </c>
      <c r="J579" s="18">
        <v>1425</v>
      </c>
      <c r="K579" s="18">
        <v>3551</v>
      </c>
      <c r="L579" s="18" t="s">
        <v>17</v>
      </c>
      <c r="M579" s="18" t="s">
        <v>226</v>
      </c>
      <c r="N579" s="18" t="s">
        <v>227</v>
      </c>
      <c r="O579" s="18" t="s">
        <v>20</v>
      </c>
    </row>
    <row r="580" spans="1:15" x14ac:dyDescent="0.25">
      <c r="A580" s="18" t="str">
        <f t="shared" si="35"/>
        <v xml:space="preserve">  03100-1030</v>
      </c>
      <c r="B580" s="18" t="s">
        <v>570</v>
      </c>
      <c r="C580" s="18">
        <v>2009</v>
      </c>
      <c r="D580" s="18" t="str">
        <f>"JE"</f>
        <v>JE</v>
      </c>
      <c r="E580" s="18">
        <v>75666</v>
      </c>
      <c r="F580" s="16">
        <v>149795.14000000001</v>
      </c>
      <c r="G580" s="16">
        <v>0</v>
      </c>
      <c r="H580" s="18">
        <v>0</v>
      </c>
      <c r="I580" s="19">
        <v>44097</v>
      </c>
      <c r="J580" s="18" t="s">
        <v>556</v>
      </c>
      <c r="K580" s="18" t="s">
        <v>49</v>
      </c>
      <c r="L580" s="18" t="s">
        <v>558</v>
      </c>
      <c r="M580" s="18" t="s">
        <v>95</v>
      </c>
      <c r="N580" s="18" t="s">
        <v>20</v>
      </c>
      <c r="O580" s="18" t="s">
        <v>20</v>
      </c>
    </row>
    <row r="581" spans="1:15" x14ac:dyDescent="0.25">
      <c r="A581" s="18" t="str">
        <f t="shared" si="35"/>
        <v xml:space="preserve">  03100-1030</v>
      </c>
      <c r="B581" s="18" t="s">
        <v>570</v>
      </c>
      <c r="C581" s="18">
        <v>2009</v>
      </c>
      <c r="D581" s="18" t="str">
        <f>"JE"</f>
        <v>JE</v>
      </c>
      <c r="E581" s="18">
        <v>75667</v>
      </c>
      <c r="F581" s="16">
        <v>23561.61</v>
      </c>
      <c r="G581" s="16">
        <v>0</v>
      </c>
      <c r="H581" s="18">
        <v>0</v>
      </c>
      <c r="I581" s="19">
        <v>44097</v>
      </c>
      <c r="J581" s="18" t="s">
        <v>556</v>
      </c>
      <c r="K581" s="18" t="s">
        <v>49</v>
      </c>
      <c r="L581" s="18" t="s">
        <v>558</v>
      </c>
      <c r="M581" s="18" t="s">
        <v>95</v>
      </c>
      <c r="N581" s="18" t="s">
        <v>20</v>
      </c>
      <c r="O581" s="18" t="s">
        <v>20</v>
      </c>
    </row>
    <row r="582" spans="1:15" x14ac:dyDescent="0.25">
      <c r="A582" s="18" t="str">
        <f t="shared" si="35"/>
        <v xml:space="preserve">  03100-1030</v>
      </c>
      <c r="B582" s="18" t="s">
        <v>570</v>
      </c>
      <c r="C582" s="18">
        <v>2009</v>
      </c>
      <c r="D582" s="18" t="str">
        <f>"CD"</f>
        <v>CD</v>
      </c>
      <c r="E582" s="18">
        <v>75681</v>
      </c>
      <c r="F582" s="16">
        <v>0</v>
      </c>
      <c r="G582" s="16">
        <v>149795.14000000001</v>
      </c>
      <c r="H582" s="18">
        <v>0</v>
      </c>
      <c r="I582" s="19">
        <v>44098</v>
      </c>
      <c r="J582" s="18">
        <v>1426</v>
      </c>
      <c r="K582" s="18">
        <v>36</v>
      </c>
      <c r="L582" s="18" t="s">
        <v>42</v>
      </c>
      <c r="M582" s="18" t="s">
        <v>60</v>
      </c>
      <c r="N582" s="18" t="s">
        <v>20</v>
      </c>
      <c r="O582" s="18" t="s">
        <v>20</v>
      </c>
    </row>
    <row r="583" spans="1:15" s="18" customFormat="1" x14ac:dyDescent="0.25">
      <c r="A583" s="18" t="str">
        <f t="shared" si="35"/>
        <v xml:space="preserve">  03100-1030</v>
      </c>
      <c r="B583" s="18" t="s">
        <v>570</v>
      </c>
      <c r="C583" s="18">
        <v>2009</v>
      </c>
      <c r="D583" s="18" t="str">
        <f>"CD"</f>
        <v>CD</v>
      </c>
      <c r="E583" s="18">
        <v>75681</v>
      </c>
      <c r="F583" s="16">
        <v>0</v>
      </c>
      <c r="G583" s="16">
        <v>23561.61</v>
      </c>
      <c r="H583" s="18">
        <v>0</v>
      </c>
      <c r="I583" s="19">
        <v>44098</v>
      </c>
      <c r="J583" s="18">
        <v>1427</v>
      </c>
      <c r="K583" s="18">
        <v>1349</v>
      </c>
      <c r="L583" s="18" t="s">
        <v>40</v>
      </c>
      <c r="M583" s="18" t="s">
        <v>61</v>
      </c>
      <c r="N583" s="18" t="s">
        <v>20</v>
      </c>
      <c r="O583" s="18" t="s">
        <v>20</v>
      </c>
    </row>
    <row r="584" spans="1:15" x14ac:dyDescent="0.25">
      <c r="A584" s="18" t="str">
        <f t="shared" si="35"/>
        <v xml:space="preserve">  03100-1030</v>
      </c>
      <c r="B584" s="18" t="s">
        <v>570</v>
      </c>
      <c r="C584" s="18">
        <v>2010</v>
      </c>
      <c r="D584" s="18" t="str">
        <f>"CD"</f>
        <v>CD</v>
      </c>
      <c r="E584" s="18">
        <v>75798</v>
      </c>
      <c r="F584" s="16">
        <v>0</v>
      </c>
      <c r="G584" s="16">
        <v>4552.5</v>
      </c>
      <c r="H584" s="18">
        <v>0</v>
      </c>
      <c r="I584" s="19">
        <v>44105</v>
      </c>
      <c r="J584" s="18">
        <v>1428</v>
      </c>
      <c r="K584" s="18">
        <v>3551</v>
      </c>
      <c r="L584" s="18" t="s">
        <v>17</v>
      </c>
      <c r="M584" s="18" t="s">
        <v>228</v>
      </c>
      <c r="N584" s="18" t="s">
        <v>20</v>
      </c>
      <c r="O584" s="18" t="s">
        <v>20</v>
      </c>
    </row>
    <row r="585" spans="1:15" s="18" customFormat="1" x14ac:dyDescent="0.25">
      <c r="A585" s="18" t="str">
        <f t="shared" si="35"/>
        <v xml:space="preserve">  03100-1030</v>
      </c>
      <c r="B585" s="18" t="s">
        <v>570</v>
      </c>
      <c r="C585" s="18">
        <v>2010</v>
      </c>
      <c r="D585" s="18" t="str">
        <f>"JE"</f>
        <v>JE</v>
      </c>
      <c r="E585" s="18">
        <v>75985</v>
      </c>
      <c r="F585" s="16">
        <v>234236.43</v>
      </c>
      <c r="G585" s="16">
        <v>0</v>
      </c>
      <c r="H585" s="18">
        <v>0</v>
      </c>
      <c r="I585" s="19">
        <v>44120</v>
      </c>
      <c r="J585" s="18" t="s">
        <v>556</v>
      </c>
      <c r="K585" s="18" t="s">
        <v>49</v>
      </c>
      <c r="L585" s="18" t="s">
        <v>558</v>
      </c>
      <c r="M585" s="18" t="s">
        <v>95</v>
      </c>
      <c r="N585" s="18" t="s">
        <v>20</v>
      </c>
      <c r="O585" s="18" t="s">
        <v>20</v>
      </c>
    </row>
    <row r="586" spans="1:15" x14ac:dyDescent="0.25">
      <c r="A586" s="18" t="str">
        <f t="shared" si="35"/>
        <v xml:space="preserve">  03100-1030</v>
      </c>
      <c r="B586" s="18" t="s">
        <v>570</v>
      </c>
      <c r="C586" s="18">
        <v>2010</v>
      </c>
      <c r="D586" s="18" t="str">
        <f>"CD"</f>
        <v>CD</v>
      </c>
      <c r="E586" s="18">
        <v>75990</v>
      </c>
      <c r="F586" s="16">
        <v>0</v>
      </c>
      <c r="G586" s="16">
        <v>213966.69</v>
      </c>
      <c r="H586" s="18">
        <v>0</v>
      </c>
      <c r="I586" s="19">
        <v>44123</v>
      </c>
      <c r="J586" s="18">
        <v>1431</v>
      </c>
      <c r="K586" s="18">
        <v>36</v>
      </c>
      <c r="L586" s="18" t="s">
        <v>42</v>
      </c>
      <c r="M586" s="18" t="s">
        <v>62</v>
      </c>
      <c r="N586" s="18" t="s">
        <v>20</v>
      </c>
      <c r="O586" s="18" t="s">
        <v>20</v>
      </c>
    </row>
    <row r="587" spans="1:15" x14ac:dyDescent="0.25">
      <c r="A587" s="18" t="str">
        <f t="shared" si="35"/>
        <v xml:space="preserve">  03100-1030</v>
      </c>
      <c r="B587" s="18" t="s">
        <v>570</v>
      </c>
      <c r="C587" s="18">
        <v>2010</v>
      </c>
      <c r="D587" s="18" t="str">
        <f>"CD"</f>
        <v>CD</v>
      </c>
      <c r="E587" s="18">
        <v>75990</v>
      </c>
      <c r="F587" s="16">
        <v>0</v>
      </c>
      <c r="G587" s="16">
        <v>20269.740000000002</v>
      </c>
      <c r="H587" s="18">
        <v>0</v>
      </c>
      <c r="I587" s="19">
        <v>44123</v>
      </c>
      <c r="J587" s="18">
        <v>1432</v>
      </c>
      <c r="K587" s="18">
        <v>1349</v>
      </c>
      <c r="L587" s="18" t="s">
        <v>40</v>
      </c>
      <c r="M587" s="18" t="s">
        <v>63</v>
      </c>
      <c r="N587" s="19">
        <v>44073</v>
      </c>
      <c r="O587" s="18" t="s">
        <v>20</v>
      </c>
    </row>
    <row r="588" spans="1:15" x14ac:dyDescent="0.25">
      <c r="A588" s="18" t="str">
        <f t="shared" si="35"/>
        <v xml:space="preserve">  03100-1030</v>
      </c>
      <c r="B588" s="18" t="s">
        <v>570</v>
      </c>
      <c r="C588" s="18">
        <v>2011</v>
      </c>
      <c r="D588" s="18" t="str">
        <f>"CD"</f>
        <v>CD</v>
      </c>
      <c r="E588" s="18">
        <v>76217</v>
      </c>
      <c r="F588" s="16">
        <v>0</v>
      </c>
      <c r="G588" s="16">
        <v>2855</v>
      </c>
      <c r="H588" s="18">
        <v>0</v>
      </c>
      <c r="I588" s="19">
        <v>44140</v>
      </c>
      <c r="J588" s="18">
        <v>1433</v>
      </c>
      <c r="K588" s="18">
        <v>3551</v>
      </c>
      <c r="L588" s="18" t="s">
        <v>17</v>
      </c>
      <c r="M588" s="18" t="s">
        <v>232</v>
      </c>
      <c r="N588" s="18" t="s">
        <v>20</v>
      </c>
      <c r="O588" s="18" t="s">
        <v>20</v>
      </c>
    </row>
    <row r="589" spans="1:15" s="18" customFormat="1" x14ac:dyDescent="0.25">
      <c r="A589" s="18" t="str">
        <f t="shared" si="35"/>
        <v xml:space="preserve">  03100-1030</v>
      </c>
      <c r="B589" s="18" t="s">
        <v>570</v>
      </c>
      <c r="C589" s="18">
        <v>2011</v>
      </c>
      <c r="D589" s="18" t="str">
        <f>"JE"</f>
        <v>JE</v>
      </c>
      <c r="E589" s="18">
        <v>76213</v>
      </c>
      <c r="F589" s="16">
        <v>99042.77</v>
      </c>
      <c r="G589" s="16">
        <v>0</v>
      </c>
      <c r="H589" s="18">
        <v>0</v>
      </c>
      <c r="I589" s="19">
        <v>44140</v>
      </c>
      <c r="J589" s="18" t="s">
        <v>556</v>
      </c>
      <c r="K589" s="18" t="s">
        <v>49</v>
      </c>
      <c r="L589" s="18" t="s">
        <v>1185</v>
      </c>
      <c r="M589" s="18" t="s">
        <v>1186</v>
      </c>
      <c r="N589" s="18" t="s">
        <v>20</v>
      </c>
      <c r="O589" s="18" t="s">
        <v>20</v>
      </c>
    </row>
    <row r="590" spans="1:15" s="18" customFormat="1" x14ac:dyDescent="0.25">
      <c r="A590" s="18" t="str">
        <f t="shared" si="35"/>
        <v xml:space="preserve">  03100-1030</v>
      </c>
      <c r="B590" s="18" t="s">
        <v>570</v>
      </c>
      <c r="C590" s="18">
        <v>2011</v>
      </c>
      <c r="D590" s="18" t="str">
        <f>"JE"</f>
        <v>JE</v>
      </c>
      <c r="E590" s="18">
        <v>76218</v>
      </c>
      <c r="F590" s="16">
        <v>180719.56</v>
      </c>
      <c r="G590" s="16">
        <v>0</v>
      </c>
      <c r="H590" s="18">
        <v>0</v>
      </c>
      <c r="I590" s="19">
        <v>44140</v>
      </c>
      <c r="J590" s="18" t="s">
        <v>556</v>
      </c>
      <c r="K590" s="18" t="s">
        <v>49</v>
      </c>
      <c r="L590" s="18" t="s">
        <v>558</v>
      </c>
      <c r="M590" s="18" t="s">
        <v>95</v>
      </c>
      <c r="N590" s="18" t="s">
        <v>20</v>
      </c>
      <c r="O590" s="18" t="s">
        <v>20</v>
      </c>
    </row>
    <row r="591" spans="1:15" x14ac:dyDescent="0.25">
      <c r="A591" s="18" t="str">
        <f t="shared" si="35"/>
        <v xml:space="preserve">  03100-1030</v>
      </c>
      <c r="B591" s="18" t="s">
        <v>570</v>
      </c>
      <c r="C591" s="18">
        <v>2011</v>
      </c>
      <c r="D591" s="18" t="str">
        <f>"CD"</f>
        <v>CD</v>
      </c>
      <c r="E591" s="18">
        <v>76263</v>
      </c>
      <c r="F591" s="16">
        <v>0</v>
      </c>
      <c r="G591" s="16">
        <v>180719.56</v>
      </c>
      <c r="H591" s="18">
        <v>0</v>
      </c>
      <c r="I591" s="19">
        <v>44144</v>
      </c>
      <c r="J591" s="18">
        <v>1434</v>
      </c>
      <c r="K591" s="18">
        <v>36</v>
      </c>
      <c r="L591" s="18" t="s">
        <v>42</v>
      </c>
      <c r="M591" s="18" t="s">
        <v>64</v>
      </c>
      <c r="N591" s="18" t="s">
        <v>20</v>
      </c>
      <c r="O591" s="18" t="s">
        <v>20</v>
      </c>
    </row>
    <row r="592" spans="1:15" x14ac:dyDescent="0.25">
      <c r="A592" s="18" t="str">
        <f t="shared" si="35"/>
        <v xml:space="preserve">  03100-1030</v>
      </c>
      <c r="B592" s="18" t="s">
        <v>570</v>
      </c>
      <c r="C592" s="18">
        <v>2011</v>
      </c>
      <c r="D592" s="18" t="str">
        <f>"CD"</f>
        <v>CD</v>
      </c>
      <c r="E592" s="18">
        <v>76343</v>
      </c>
      <c r="F592" s="16">
        <v>0</v>
      </c>
      <c r="G592" s="16">
        <v>20076.72</v>
      </c>
      <c r="H592" s="18">
        <v>0</v>
      </c>
      <c r="I592" s="19">
        <v>44148</v>
      </c>
      <c r="J592" s="18">
        <v>1438</v>
      </c>
      <c r="K592" s="18">
        <v>1349</v>
      </c>
      <c r="L592" s="18" t="s">
        <v>40</v>
      </c>
      <c r="M592" s="18" t="s">
        <v>65</v>
      </c>
      <c r="N592" s="18" t="s">
        <v>66</v>
      </c>
      <c r="O592" s="18" t="s">
        <v>20</v>
      </c>
    </row>
    <row r="593" spans="1:15" x14ac:dyDescent="0.25">
      <c r="A593" s="18" t="str">
        <f t="shared" si="35"/>
        <v xml:space="preserve">  03100-1030</v>
      </c>
      <c r="B593" s="18" t="s">
        <v>570</v>
      </c>
      <c r="C593" s="18">
        <v>2011</v>
      </c>
      <c r="D593" s="18" t="str">
        <f>"JE"</f>
        <v>JE</v>
      </c>
      <c r="E593" s="18">
        <v>76338</v>
      </c>
      <c r="F593" s="16">
        <v>20076.72</v>
      </c>
      <c r="G593" s="16">
        <v>0</v>
      </c>
      <c r="H593" s="18">
        <v>0</v>
      </c>
      <c r="I593" s="19">
        <v>44148</v>
      </c>
      <c r="J593" s="18" t="s">
        <v>556</v>
      </c>
      <c r="K593" s="18" t="s">
        <v>49</v>
      </c>
      <c r="L593" s="18" t="s">
        <v>558</v>
      </c>
      <c r="M593" s="18" t="s">
        <v>95</v>
      </c>
      <c r="N593" s="18" t="s">
        <v>20</v>
      </c>
      <c r="O593" s="18" t="s">
        <v>20</v>
      </c>
    </row>
    <row r="594" spans="1:15" x14ac:dyDescent="0.25">
      <c r="A594" s="18" t="str">
        <f t="shared" si="35"/>
        <v xml:space="preserve">  03100-1030</v>
      </c>
      <c r="B594" s="18" t="s">
        <v>570</v>
      </c>
      <c r="C594" s="18">
        <v>2012</v>
      </c>
      <c r="D594" s="18" t="str">
        <f>"CD"</f>
        <v>CD</v>
      </c>
      <c r="E594" s="18">
        <v>76629</v>
      </c>
      <c r="F594" s="16">
        <v>0</v>
      </c>
      <c r="G594" s="16">
        <v>183.19</v>
      </c>
      <c r="H594" s="18">
        <v>0</v>
      </c>
      <c r="I594" s="19">
        <v>44173</v>
      </c>
      <c r="J594" s="18">
        <v>1440</v>
      </c>
      <c r="K594" s="18">
        <v>638</v>
      </c>
      <c r="L594" s="18" t="s">
        <v>323</v>
      </c>
      <c r="M594" s="18" t="s">
        <v>324</v>
      </c>
      <c r="N594" s="18" t="s">
        <v>325</v>
      </c>
      <c r="O594" s="18" t="s">
        <v>20</v>
      </c>
    </row>
    <row r="595" spans="1:15" x14ac:dyDescent="0.25">
      <c r="A595" s="18" t="str">
        <f t="shared" si="35"/>
        <v xml:space="preserve">  03100-1030</v>
      </c>
      <c r="B595" s="18" t="s">
        <v>570</v>
      </c>
      <c r="C595" s="18">
        <v>2012</v>
      </c>
      <c r="D595" s="18" t="str">
        <f>"CD"</f>
        <v>CD</v>
      </c>
      <c r="E595" s="18">
        <v>76629</v>
      </c>
      <c r="F595" s="16">
        <v>0</v>
      </c>
      <c r="G595" s="16">
        <v>21951.61</v>
      </c>
      <c r="H595" s="18">
        <v>0</v>
      </c>
      <c r="I595" s="19">
        <v>44173</v>
      </c>
      <c r="J595" s="18">
        <v>1441</v>
      </c>
      <c r="K595" s="18">
        <v>765</v>
      </c>
      <c r="L595" s="18" t="s">
        <v>233</v>
      </c>
      <c r="M595" s="18" t="s">
        <v>234</v>
      </c>
      <c r="N595" s="18" t="s">
        <v>20</v>
      </c>
      <c r="O595" s="18" t="s">
        <v>20</v>
      </c>
    </row>
    <row r="596" spans="1:15" x14ac:dyDescent="0.25">
      <c r="A596" s="18" t="str">
        <f t="shared" si="35"/>
        <v xml:space="preserve">  03100-1030</v>
      </c>
      <c r="B596" s="18" t="s">
        <v>570</v>
      </c>
      <c r="C596" s="18">
        <v>2012</v>
      </c>
      <c r="D596" s="18" t="str">
        <f>"CD"</f>
        <v>CD</v>
      </c>
      <c r="E596" s="18">
        <v>76676</v>
      </c>
      <c r="F596" s="16">
        <v>0</v>
      </c>
      <c r="G596" s="16">
        <v>742.5</v>
      </c>
      <c r="H596" s="18">
        <v>0</v>
      </c>
      <c r="I596" s="19">
        <v>44175</v>
      </c>
      <c r="J596" s="18">
        <v>1442</v>
      </c>
      <c r="K596" s="18">
        <v>3551</v>
      </c>
      <c r="L596" s="18" t="s">
        <v>17</v>
      </c>
      <c r="M596" s="18" t="s">
        <v>235</v>
      </c>
      <c r="N596" s="18" t="s">
        <v>236</v>
      </c>
      <c r="O596" s="18" t="s">
        <v>20</v>
      </c>
    </row>
    <row r="597" spans="1:15" s="18" customFormat="1" x14ac:dyDescent="0.25">
      <c r="A597" s="18" t="str">
        <f t="shared" si="35"/>
        <v xml:space="preserve">  03100-1030</v>
      </c>
      <c r="B597" s="18" t="s">
        <v>570</v>
      </c>
      <c r="C597" s="18">
        <v>2012</v>
      </c>
      <c r="D597" s="18" t="str">
        <f>"JE"</f>
        <v>JE</v>
      </c>
      <c r="E597" s="18">
        <v>76750</v>
      </c>
      <c r="F597" s="16">
        <v>209766.81</v>
      </c>
      <c r="G597" s="16">
        <v>0</v>
      </c>
      <c r="H597" s="18">
        <v>0</v>
      </c>
      <c r="I597" s="19">
        <v>44181</v>
      </c>
      <c r="J597" s="18" t="s">
        <v>556</v>
      </c>
      <c r="K597" s="18" t="s">
        <v>49</v>
      </c>
      <c r="L597" s="18" t="s">
        <v>558</v>
      </c>
      <c r="M597" s="18" t="s">
        <v>95</v>
      </c>
      <c r="N597" s="18" t="s">
        <v>20</v>
      </c>
      <c r="O597" s="18" t="s">
        <v>20</v>
      </c>
    </row>
    <row r="598" spans="1:15" s="18" customFormat="1" x14ac:dyDescent="0.25">
      <c r="A598" s="18" t="str">
        <f t="shared" si="35"/>
        <v xml:space="preserve">  03100-1030</v>
      </c>
      <c r="B598" s="18" t="s">
        <v>570</v>
      </c>
      <c r="C598" s="18">
        <v>2012</v>
      </c>
      <c r="D598" s="18" t="str">
        <f>"CD"</f>
        <v>CD</v>
      </c>
      <c r="E598" s="18">
        <v>76788</v>
      </c>
      <c r="F598" s="16">
        <v>0</v>
      </c>
      <c r="G598" s="16">
        <v>209766.81</v>
      </c>
      <c r="H598" s="18">
        <v>0</v>
      </c>
      <c r="I598" s="19">
        <v>44186</v>
      </c>
      <c r="J598" s="18">
        <v>1443</v>
      </c>
      <c r="K598" s="18">
        <v>36</v>
      </c>
      <c r="L598" s="18" t="s">
        <v>42</v>
      </c>
      <c r="M598" s="18" t="s">
        <v>69</v>
      </c>
      <c r="N598" s="18" t="s">
        <v>20</v>
      </c>
      <c r="O598" s="18" t="s">
        <v>20</v>
      </c>
    </row>
    <row r="599" spans="1:15" s="18" customFormat="1" x14ac:dyDescent="0.25">
      <c r="A599" s="18" t="str">
        <f t="shared" si="35"/>
        <v xml:space="preserve">  03100-1030</v>
      </c>
      <c r="B599" s="18" t="s">
        <v>570</v>
      </c>
      <c r="C599" s="18">
        <v>2012</v>
      </c>
      <c r="D599" s="18" t="str">
        <f>"RE"</f>
        <v>RE</v>
      </c>
      <c r="E599" s="18">
        <v>76789</v>
      </c>
      <c r="F599" s="16">
        <v>306782.84000000003</v>
      </c>
      <c r="G599" s="16">
        <v>0</v>
      </c>
      <c r="H599" s="18">
        <v>0</v>
      </c>
      <c r="I599" s="19">
        <v>44186</v>
      </c>
      <c r="J599" s="18" t="s">
        <v>556</v>
      </c>
      <c r="K599" s="18" t="s">
        <v>49</v>
      </c>
      <c r="L599" s="18" t="s">
        <v>559</v>
      </c>
      <c r="M599" s="18" t="s">
        <v>560</v>
      </c>
      <c r="N599" s="18" t="s">
        <v>561</v>
      </c>
      <c r="O599" s="18" t="s">
        <v>20</v>
      </c>
    </row>
    <row r="600" spans="1:15" x14ac:dyDescent="0.25">
      <c r="A600" s="18" t="str">
        <f t="shared" si="35"/>
        <v xml:space="preserve">  03100-1030</v>
      </c>
      <c r="B600" s="18" t="s">
        <v>570</v>
      </c>
      <c r="C600" s="18">
        <v>2012</v>
      </c>
      <c r="D600" s="18" t="str">
        <f>"CD"</f>
        <v>CD</v>
      </c>
      <c r="E600" s="18">
        <v>76799</v>
      </c>
      <c r="F600" s="16">
        <v>0</v>
      </c>
      <c r="G600" s="16">
        <v>306782.84000000003</v>
      </c>
      <c r="H600" s="18">
        <v>0</v>
      </c>
      <c r="I600" s="19">
        <v>44187</v>
      </c>
      <c r="J600" s="18">
        <v>1445</v>
      </c>
      <c r="K600" s="18">
        <v>36</v>
      </c>
      <c r="L600" s="18" t="s">
        <v>42</v>
      </c>
      <c r="M600" s="18" t="s">
        <v>70</v>
      </c>
      <c r="N600" s="18" t="s">
        <v>20</v>
      </c>
      <c r="O600" s="18" t="s">
        <v>20</v>
      </c>
    </row>
    <row r="601" spans="1:15" x14ac:dyDescent="0.25">
      <c r="A601" s="18" t="str">
        <f t="shared" si="35"/>
        <v xml:space="preserve">  03100-1030</v>
      </c>
      <c r="B601" s="18" t="s">
        <v>570</v>
      </c>
      <c r="C601" s="18">
        <v>2012</v>
      </c>
      <c r="D601" s="18" t="str">
        <f>"CD"</f>
        <v>CD</v>
      </c>
      <c r="E601" s="18">
        <v>76917</v>
      </c>
      <c r="F601" s="16">
        <v>0</v>
      </c>
      <c r="G601" s="16">
        <v>5250.4</v>
      </c>
      <c r="H601" s="18">
        <v>0</v>
      </c>
      <c r="I601" s="19">
        <v>44195</v>
      </c>
      <c r="J601" s="18">
        <v>1446</v>
      </c>
      <c r="K601" s="18">
        <v>579</v>
      </c>
      <c r="L601" s="18" t="s">
        <v>237</v>
      </c>
      <c r="M601" s="18" t="s">
        <v>238</v>
      </c>
      <c r="N601" s="18" t="s">
        <v>20</v>
      </c>
      <c r="O601" s="18" t="s">
        <v>20</v>
      </c>
    </row>
    <row r="602" spans="1:15" s="18" customFormat="1" x14ac:dyDescent="0.25">
      <c r="A602" s="18" t="str">
        <f t="shared" si="35"/>
        <v xml:space="preserve">  03100-1030</v>
      </c>
      <c r="B602" s="18" t="s">
        <v>570</v>
      </c>
      <c r="C602" s="18">
        <v>2012</v>
      </c>
      <c r="D602" s="18" t="str">
        <f>"CD"</f>
        <v>CD</v>
      </c>
      <c r="E602" s="18">
        <v>76917</v>
      </c>
      <c r="F602" s="16">
        <v>0</v>
      </c>
      <c r="G602" s="16">
        <v>1080</v>
      </c>
      <c r="H602" s="18">
        <v>0</v>
      </c>
      <c r="I602" s="19">
        <v>44195</v>
      </c>
      <c r="J602" s="18">
        <v>1447</v>
      </c>
      <c r="K602" s="18">
        <v>3551</v>
      </c>
      <c r="L602" s="18" t="s">
        <v>17</v>
      </c>
      <c r="M602" s="18" t="s">
        <v>239</v>
      </c>
      <c r="N602" s="18" t="s">
        <v>240</v>
      </c>
      <c r="O602" s="18" t="s">
        <v>20</v>
      </c>
    </row>
    <row r="603" spans="1:15" x14ac:dyDescent="0.25">
      <c r="A603" s="18" t="str">
        <f t="shared" si="35"/>
        <v xml:space="preserve">  03100-1030</v>
      </c>
      <c r="B603" s="18" t="s">
        <v>570</v>
      </c>
      <c r="C603" s="18">
        <v>2012</v>
      </c>
      <c r="D603" s="18" t="str">
        <f>"JE"</f>
        <v>JE</v>
      </c>
      <c r="E603" s="18">
        <v>76942</v>
      </c>
      <c r="F603" s="21">
        <v>4232.5</v>
      </c>
      <c r="G603" s="16">
        <v>0</v>
      </c>
      <c r="H603" s="18">
        <v>0</v>
      </c>
      <c r="I603" s="19">
        <v>44196</v>
      </c>
      <c r="J603" s="18" t="s">
        <v>71</v>
      </c>
      <c r="K603" s="18" t="s">
        <v>49</v>
      </c>
      <c r="L603" s="18" t="s">
        <v>72</v>
      </c>
      <c r="M603" s="18" t="s">
        <v>73</v>
      </c>
      <c r="N603" s="18" t="s">
        <v>20</v>
      </c>
      <c r="O603" s="18" t="s">
        <v>20</v>
      </c>
    </row>
    <row r="604" spans="1:15" x14ac:dyDescent="0.25">
      <c r="A604" s="18" t="str">
        <f t="shared" si="35"/>
        <v xml:space="preserve">  03100-1030</v>
      </c>
      <c r="B604" s="18" t="s">
        <v>570</v>
      </c>
      <c r="C604" s="18">
        <v>2101</v>
      </c>
      <c r="D604" s="18" t="str">
        <f>"CD"</f>
        <v>CD</v>
      </c>
      <c r="E604" s="18">
        <v>76998</v>
      </c>
      <c r="F604" s="16">
        <v>0</v>
      </c>
      <c r="G604" s="16">
        <v>16129.93</v>
      </c>
      <c r="H604" s="18">
        <v>0</v>
      </c>
      <c r="I604" s="19">
        <v>44202</v>
      </c>
      <c r="J604" s="18">
        <v>1448</v>
      </c>
      <c r="K604" s="18">
        <v>1349</v>
      </c>
      <c r="L604" s="18" t="s">
        <v>40</v>
      </c>
      <c r="M604" s="18" t="s">
        <v>74</v>
      </c>
      <c r="N604" s="18">
        <f>-10/30/20</f>
        <v>-1.6666666666666666E-2</v>
      </c>
      <c r="O604" s="18" t="s">
        <v>20</v>
      </c>
    </row>
    <row r="605" spans="1:15" s="18" customFormat="1" x14ac:dyDescent="0.25">
      <c r="A605" s="18" t="str">
        <f t="shared" si="35"/>
        <v xml:space="preserve">  03100-1030</v>
      </c>
      <c r="B605" s="18" t="s">
        <v>570</v>
      </c>
      <c r="C605" s="18">
        <v>2101</v>
      </c>
      <c r="D605" s="18" t="str">
        <f>"RE"</f>
        <v>RE</v>
      </c>
      <c r="E605" s="18">
        <v>76992</v>
      </c>
      <c r="F605" s="16">
        <v>16129.93</v>
      </c>
      <c r="G605" s="16">
        <v>0</v>
      </c>
      <c r="H605" s="18">
        <v>0</v>
      </c>
      <c r="I605" s="19">
        <v>44202</v>
      </c>
      <c r="J605" s="18" t="s">
        <v>556</v>
      </c>
      <c r="K605" s="18" t="s">
        <v>49</v>
      </c>
      <c r="L605" s="18" t="s">
        <v>559</v>
      </c>
      <c r="M605" s="18" t="s">
        <v>560</v>
      </c>
      <c r="N605" s="18" t="s">
        <v>561</v>
      </c>
      <c r="O605" s="18" t="s">
        <v>20</v>
      </c>
    </row>
    <row r="606" spans="1:15" x14ac:dyDescent="0.25">
      <c r="A606" s="18" t="str">
        <f t="shared" si="35"/>
        <v xml:space="preserve">  03100-1030</v>
      </c>
      <c r="B606" s="18" t="s">
        <v>570</v>
      </c>
      <c r="C606" s="18">
        <v>2101</v>
      </c>
      <c r="D606" s="18" t="str">
        <f>"RE"</f>
        <v>RE</v>
      </c>
      <c r="E606" s="18">
        <v>77106</v>
      </c>
      <c r="F606" s="16">
        <v>9154.4500000000007</v>
      </c>
      <c r="G606" s="16">
        <v>0</v>
      </c>
      <c r="H606" s="18">
        <v>0</v>
      </c>
      <c r="I606" s="19">
        <v>44211</v>
      </c>
      <c r="J606" s="18" t="s">
        <v>556</v>
      </c>
      <c r="K606" s="18" t="s">
        <v>49</v>
      </c>
      <c r="L606" s="18" t="s">
        <v>559</v>
      </c>
      <c r="M606" s="18" t="s">
        <v>560</v>
      </c>
      <c r="N606" s="18" t="s">
        <v>561</v>
      </c>
      <c r="O606" s="18" t="s">
        <v>20</v>
      </c>
    </row>
    <row r="607" spans="1:15" x14ac:dyDescent="0.25">
      <c r="A607" s="18" t="str">
        <f t="shared" si="35"/>
        <v xml:space="preserve">  03100-1030</v>
      </c>
      <c r="B607" s="18" t="s">
        <v>570</v>
      </c>
      <c r="C607" s="18">
        <v>2101</v>
      </c>
      <c r="D607" s="18" t="str">
        <f>"CD"</f>
        <v>CD</v>
      </c>
      <c r="E607" s="18">
        <v>77122</v>
      </c>
      <c r="F607" s="16">
        <v>0</v>
      </c>
      <c r="G607" s="16">
        <v>9154.4500000000007</v>
      </c>
      <c r="H607" s="18">
        <v>0</v>
      </c>
      <c r="I607" s="19">
        <v>44215</v>
      </c>
      <c r="J607" s="18">
        <v>1450</v>
      </c>
      <c r="K607" s="18">
        <v>1349</v>
      </c>
      <c r="L607" s="18" t="s">
        <v>40</v>
      </c>
      <c r="M607" s="18" t="s">
        <v>75</v>
      </c>
      <c r="N607" s="18">
        <f>-11/25/20</f>
        <v>-2.1999999999999999E-2</v>
      </c>
      <c r="O607" s="18" t="s">
        <v>20</v>
      </c>
    </row>
    <row r="608" spans="1:15" s="18" customFormat="1" x14ac:dyDescent="0.25">
      <c r="A608" s="18" t="str">
        <f t="shared" si="35"/>
        <v xml:space="preserve">  03100-1030</v>
      </c>
      <c r="B608" s="18" t="s">
        <v>570</v>
      </c>
      <c r="C608" s="18">
        <v>2102</v>
      </c>
      <c r="D608" s="18" t="str">
        <f>"RE"</f>
        <v>RE</v>
      </c>
      <c r="E608" s="18">
        <v>77520</v>
      </c>
      <c r="F608" s="16">
        <v>217495.16</v>
      </c>
      <c r="G608" s="16">
        <v>0</v>
      </c>
      <c r="H608" s="18">
        <v>0</v>
      </c>
      <c r="I608" s="19">
        <v>44251</v>
      </c>
      <c r="J608" s="18" t="s">
        <v>562</v>
      </c>
      <c r="K608" s="18" t="s">
        <v>49</v>
      </c>
      <c r="L608" s="18" t="s">
        <v>559</v>
      </c>
      <c r="M608" s="18" t="s">
        <v>563</v>
      </c>
      <c r="N608" s="18" t="s">
        <v>561</v>
      </c>
      <c r="O608" s="18" t="s">
        <v>20</v>
      </c>
    </row>
    <row r="609" spans="1:15" x14ac:dyDescent="0.25">
      <c r="A609" s="18" t="str">
        <f t="shared" si="35"/>
        <v xml:space="preserve">  03100-1030</v>
      </c>
      <c r="B609" s="18" t="s">
        <v>570</v>
      </c>
      <c r="C609" s="18">
        <v>2102</v>
      </c>
      <c r="D609" s="18" t="str">
        <f>"RE"</f>
        <v>RE</v>
      </c>
      <c r="E609" s="18">
        <v>77522</v>
      </c>
      <c r="F609" s="16">
        <v>88509</v>
      </c>
      <c r="G609" s="16">
        <v>0</v>
      </c>
      <c r="H609" s="18">
        <v>0</v>
      </c>
      <c r="I609" s="19">
        <v>44251</v>
      </c>
      <c r="J609" s="18" t="s">
        <v>1213</v>
      </c>
      <c r="K609" s="18" t="s">
        <v>49</v>
      </c>
      <c r="L609" s="18" t="s">
        <v>559</v>
      </c>
      <c r="M609" s="18" t="s">
        <v>1214</v>
      </c>
      <c r="N609" s="18" t="s">
        <v>1096</v>
      </c>
      <c r="O609" s="18" t="s">
        <v>20</v>
      </c>
    </row>
    <row r="610" spans="1:15" x14ac:dyDescent="0.25">
      <c r="A610" s="18" t="str">
        <f t="shared" si="35"/>
        <v xml:space="preserve">  03100-1030</v>
      </c>
      <c r="B610" s="18" t="s">
        <v>570</v>
      </c>
      <c r="C610" s="18">
        <v>2102</v>
      </c>
      <c r="D610" s="18" t="str">
        <f>"RE"</f>
        <v>RE</v>
      </c>
      <c r="E610" s="18">
        <v>77523</v>
      </c>
      <c r="F610" s="16">
        <v>4745.2299999999996</v>
      </c>
      <c r="G610" s="16">
        <v>0</v>
      </c>
      <c r="H610" s="18">
        <v>0</v>
      </c>
      <c r="I610" s="19">
        <v>44251</v>
      </c>
      <c r="J610" s="18" t="s">
        <v>564</v>
      </c>
      <c r="K610" s="18" t="s">
        <v>49</v>
      </c>
      <c r="L610" s="18" t="s">
        <v>559</v>
      </c>
      <c r="M610" s="18" t="s">
        <v>565</v>
      </c>
      <c r="N610" s="18" t="s">
        <v>561</v>
      </c>
      <c r="O610" s="18" t="s">
        <v>20</v>
      </c>
    </row>
    <row r="611" spans="1:15" x14ac:dyDescent="0.25">
      <c r="A611" s="18" t="str">
        <f t="shared" si="35"/>
        <v xml:space="preserve">  03100-1030</v>
      </c>
      <c r="B611" s="18" t="s">
        <v>570</v>
      </c>
      <c r="C611" s="18">
        <v>2102</v>
      </c>
      <c r="D611" s="18" t="str">
        <f>"CD"</f>
        <v>CD</v>
      </c>
      <c r="E611" s="18">
        <v>77573</v>
      </c>
      <c r="F611" s="16">
        <v>0</v>
      </c>
      <c r="G611" s="16">
        <v>217495.16</v>
      </c>
      <c r="H611" s="18">
        <v>0</v>
      </c>
      <c r="I611" s="19">
        <v>44253</v>
      </c>
      <c r="J611" s="18">
        <v>1453</v>
      </c>
      <c r="K611" s="18">
        <v>36</v>
      </c>
      <c r="L611" s="18" t="s">
        <v>42</v>
      </c>
      <c r="M611" s="18" t="s">
        <v>76</v>
      </c>
      <c r="N611" s="18" t="s">
        <v>20</v>
      </c>
      <c r="O611" s="18" t="s">
        <v>20</v>
      </c>
    </row>
    <row r="612" spans="1:15" s="18" customFormat="1" x14ac:dyDescent="0.25">
      <c r="A612" s="18" t="str">
        <f t="shared" si="35"/>
        <v xml:space="preserve">  03100-1030</v>
      </c>
      <c r="B612" s="18" t="s">
        <v>570</v>
      </c>
      <c r="C612" s="18">
        <v>2102</v>
      </c>
      <c r="D612" s="18" t="str">
        <f>"CD"</f>
        <v>CD</v>
      </c>
      <c r="E612" s="18">
        <v>77573</v>
      </c>
      <c r="F612" s="16">
        <v>0</v>
      </c>
      <c r="G612" s="16">
        <v>4745.2299999999996</v>
      </c>
      <c r="H612" s="18">
        <v>0</v>
      </c>
      <c r="I612" s="19">
        <v>44253</v>
      </c>
      <c r="J612" s="18">
        <v>1454</v>
      </c>
      <c r="K612" s="18">
        <v>1349</v>
      </c>
      <c r="L612" s="18" t="s">
        <v>40</v>
      </c>
      <c r="M612" s="18" t="s">
        <v>77</v>
      </c>
      <c r="N612" s="18" t="s">
        <v>20</v>
      </c>
      <c r="O612" s="18" t="s">
        <v>20</v>
      </c>
    </row>
    <row r="613" spans="1:15" s="18" customFormat="1" x14ac:dyDescent="0.25">
      <c r="A613" s="18" t="str">
        <f t="shared" si="35"/>
        <v xml:space="preserve">  03100-1030</v>
      </c>
      <c r="B613" s="18" t="s">
        <v>570</v>
      </c>
      <c r="C613" s="18">
        <v>2103</v>
      </c>
      <c r="D613" s="18" t="str">
        <f>"RE"</f>
        <v>RE</v>
      </c>
      <c r="E613" s="18">
        <v>77803</v>
      </c>
      <c r="F613" s="16">
        <v>6706.44</v>
      </c>
      <c r="G613" s="16">
        <v>0</v>
      </c>
      <c r="H613" s="18">
        <v>0</v>
      </c>
      <c r="I613" s="19">
        <v>44266</v>
      </c>
      <c r="J613" s="18" t="s">
        <v>566</v>
      </c>
      <c r="K613" s="18" t="s">
        <v>49</v>
      </c>
      <c r="L613" s="18" t="s">
        <v>559</v>
      </c>
      <c r="M613" s="18" t="s">
        <v>560</v>
      </c>
      <c r="N613" s="18" t="s">
        <v>561</v>
      </c>
      <c r="O613" s="18" t="s">
        <v>20</v>
      </c>
    </row>
    <row r="614" spans="1:15" x14ac:dyDescent="0.25">
      <c r="A614" s="18" t="str">
        <f t="shared" si="35"/>
        <v xml:space="preserve">  03100-1030</v>
      </c>
      <c r="B614" s="18" t="s">
        <v>570</v>
      </c>
      <c r="C614" s="18">
        <v>2103</v>
      </c>
      <c r="D614" s="18" t="str">
        <f>"CD"</f>
        <v>CD</v>
      </c>
      <c r="E614" s="18">
        <v>77809</v>
      </c>
      <c r="F614" s="16">
        <v>0</v>
      </c>
      <c r="G614" s="16">
        <v>6706.44</v>
      </c>
      <c r="H614" s="18">
        <v>0</v>
      </c>
      <c r="I614" s="19">
        <v>44267</v>
      </c>
      <c r="J614" s="18">
        <v>1457</v>
      </c>
      <c r="K614" s="18">
        <v>1349</v>
      </c>
      <c r="L614" s="18" t="s">
        <v>40</v>
      </c>
      <c r="M614" s="18" t="s">
        <v>78</v>
      </c>
      <c r="N614" s="18" t="s">
        <v>20</v>
      </c>
      <c r="O614" s="18" t="s">
        <v>20</v>
      </c>
    </row>
    <row r="615" spans="1:15" x14ac:dyDescent="0.25">
      <c r="A615" s="18" t="str">
        <f t="shared" si="35"/>
        <v xml:space="preserve">  03100-1030</v>
      </c>
      <c r="B615" s="18" t="s">
        <v>570</v>
      </c>
      <c r="C615" s="18">
        <v>2104</v>
      </c>
      <c r="D615" s="18" t="str">
        <f>"CD"</f>
        <v>CD</v>
      </c>
      <c r="E615" s="18">
        <v>78251</v>
      </c>
      <c r="F615" s="16">
        <v>0</v>
      </c>
      <c r="G615" s="16">
        <v>66988.440000100003</v>
      </c>
      <c r="H615" s="18">
        <v>0</v>
      </c>
      <c r="I615" s="19">
        <v>44301</v>
      </c>
      <c r="J615" s="18">
        <v>1459</v>
      </c>
      <c r="K615" s="18">
        <v>36</v>
      </c>
      <c r="L615" s="18" t="s">
        <v>42</v>
      </c>
      <c r="M615" s="18" t="s">
        <v>79</v>
      </c>
      <c r="N615" s="18" t="s">
        <v>20</v>
      </c>
      <c r="O615" s="18" t="s">
        <v>20</v>
      </c>
    </row>
    <row r="616" spans="1:15" x14ac:dyDescent="0.25">
      <c r="A616" s="18" t="str">
        <f t="shared" si="35"/>
        <v xml:space="preserve">  03100-1030</v>
      </c>
      <c r="B616" s="18" t="s">
        <v>570</v>
      </c>
      <c r="C616" s="18">
        <v>2104</v>
      </c>
      <c r="D616" s="18" t="str">
        <f>"RE"</f>
        <v>RE</v>
      </c>
      <c r="E616" s="18">
        <v>78246</v>
      </c>
      <c r="F616" s="16">
        <v>66988.440000100003</v>
      </c>
      <c r="G616" s="16">
        <v>0</v>
      </c>
      <c r="H616" s="18">
        <v>0</v>
      </c>
      <c r="I616" s="19">
        <v>44301</v>
      </c>
      <c r="J616" s="18" t="s">
        <v>556</v>
      </c>
      <c r="K616" s="18" t="s">
        <v>49</v>
      </c>
      <c r="L616" s="18" t="s">
        <v>559</v>
      </c>
      <c r="M616" s="18" t="s">
        <v>560</v>
      </c>
      <c r="N616" s="18" t="s">
        <v>561</v>
      </c>
      <c r="O616" s="18" t="s">
        <v>20</v>
      </c>
    </row>
    <row r="617" spans="1:15" s="18" customFormat="1" x14ac:dyDescent="0.25">
      <c r="A617" s="18" t="str">
        <f t="shared" si="35"/>
        <v xml:space="preserve">  03100-1030</v>
      </c>
      <c r="B617" s="18" t="s">
        <v>570</v>
      </c>
      <c r="C617" s="18">
        <v>2105</v>
      </c>
      <c r="D617" s="18" t="str">
        <f>"CD"</f>
        <v>CD</v>
      </c>
      <c r="E617" s="18">
        <v>78529</v>
      </c>
      <c r="F617" s="16">
        <v>0</v>
      </c>
      <c r="G617" s="16">
        <v>1717.48</v>
      </c>
      <c r="H617" s="18">
        <v>0</v>
      </c>
      <c r="I617" s="19">
        <v>44320</v>
      </c>
      <c r="J617" s="18">
        <v>1461</v>
      </c>
      <c r="K617" s="18">
        <v>1349</v>
      </c>
      <c r="L617" s="18" t="s">
        <v>40</v>
      </c>
      <c r="M617" s="18" t="s">
        <v>80</v>
      </c>
      <c r="N617" s="18" t="s">
        <v>20</v>
      </c>
      <c r="O617" s="18" t="s">
        <v>20</v>
      </c>
    </row>
    <row r="618" spans="1:15" s="18" customFormat="1" x14ac:dyDescent="0.25">
      <c r="A618" s="18" t="str">
        <f t="shared" si="35"/>
        <v xml:space="preserve">  03100-1030</v>
      </c>
      <c r="B618" s="18" t="s">
        <v>570</v>
      </c>
      <c r="C618" s="18">
        <v>2105</v>
      </c>
      <c r="D618" s="18" t="str">
        <f>"RE"</f>
        <v>RE</v>
      </c>
      <c r="E618" s="18">
        <v>78522</v>
      </c>
      <c r="F618" s="16">
        <v>1717.48</v>
      </c>
      <c r="G618" s="16">
        <v>0</v>
      </c>
      <c r="H618" s="18">
        <v>0</v>
      </c>
      <c r="I618" s="19">
        <v>44320</v>
      </c>
      <c r="J618" s="18" t="s">
        <v>567</v>
      </c>
      <c r="K618" s="18" t="s">
        <v>49</v>
      </c>
      <c r="L618" s="18" t="s">
        <v>559</v>
      </c>
      <c r="M618" s="18" t="s">
        <v>560</v>
      </c>
      <c r="N618" s="18" t="s">
        <v>561</v>
      </c>
      <c r="O618" s="18" t="s">
        <v>20</v>
      </c>
    </row>
    <row r="619" spans="1:15" x14ac:dyDescent="0.25">
      <c r="A619" s="18" t="str">
        <f t="shared" si="35"/>
        <v xml:space="preserve">  03100-1030</v>
      </c>
      <c r="B619" s="18" t="s">
        <v>570</v>
      </c>
      <c r="C619" s="18">
        <v>2106</v>
      </c>
      <c r="D619" s="18" t="str">
        <f>"RE"</f>
        <v>RE</v>
      </c>
      <c r="E619" s="18">
        <v>78984</v>
      </c>
      <c r="F619" s="16">
        <v>1060.83</v>
      </c>
      <c r="G619" s="16">
        <v>0</v>
      </c>
      <c r="H619" s="18">
        <v>0</v>
      </c>
      <c r="I619" s="19">
        <v>44351</v>
      </c>
      <c r="J619" s="18" t="s">
        <v>568</v>
      </c>
      <c r="K619" s="18" t="s">
        <v>49</v>
      </c>
      <c r="L619" s="18" t="s">
        <v>559</v>
      </c>
      <c r="M619" s="18" t="s">
        <v>560</v>
      </c>
      <c r="N619" s="18" t="s">
        <v>561</v>
      </c>
      <c r="O619" s="18" t="s">
        <v>20</v>
      </c>
    </row>
    <row r="620" spans="1:15" s="18" customFormat="1" x14ac:dyDescent="0.25">
      <c r="A620" s="18" t="str">
        <f t="shared" si="35"/>
        <v xml:space="preserve">  03100-1030</v>
      </c>
      <c r="B620" s="18" t="s">
        <v>570</v>
      </c>
      <c r="C620" s="18">
        <v>2106</v>
      </c>
      <c r="D620" s="18" t="str">
        <f>"CD"</f>
        <v>CD</v>
      </c>
      <c r="E620" s="18">
        <v>79056</v>
      </c>
      <c r="F620" s="16">
        <v>0</v>
      </c>
      <c r="G620" s="16">
        <v>1060.83</v>
      </c>
      <c r="H620" s="18">
        <v>0</v>
      </c>
      <c r="I620" s="19">
        <v>44356</v>
      </c>
      <c r="J620" s="18">
        <v>1463</v>
      </c>
      <c r="K620" s="18">
        <v>1349</v>
      </c>
      <c r="L620" s="18" t="s">
        <v>40</v>
      </c>
      <c r="M620" s="18" t="s">
        <v>81</v>
      </c>
      <c r="N620" s="18" t="s">
        <v>20</v>
      </c>
      <c r="O620" s="18" t="s">
        <v>20</v>
      </c>
    </row>
    <row r="623" spans="1:15" x14ac:dyDescent="0.25">
      <c r="F623" s="4">
        <f>SUM(F504:F620)</f>
        <v>2552156.4500001008</v>
      </c>
      <c r="G623" s="4">
        <f>SUM(G504:G620)</f>
        <v>2745199.1600001007</v>
      </c>
    </row>
    <row r="624" spans="1:15" x14ac:dyDescent="0.25">
      <c r="F624" s="4"/>
      <c r="G624" s="4"/>
    </row>
    <row r="625" spans="2:7" x14ac:dyDescent="0.25">
      <c r="B625" t="s">
        <v>1236</v>
      </c>
      <c r="F625" s="4">
        <f>+F623-F626</f>
        <v>2544426.4500001008</v>
      </c>
    </row>
    <row r="626" spans="2:7" x14ac:dyDescent="0.25">
      <c r="B626" t="s">
        <v>1237</v>
      </c>
      <c r="F626" s="4">
        <f>+F603+F560</f>
        <v>7730</v>
      </c>
    </row>
    <row r="629" spans="2:7" x14ac:dyDescent="0.25">
      <c r="G629" s="4">
        <f>+F623-G623</f>
        <v>-193042.70999999996</v>
      </c>
    </row>
  </sheetData>
  <sortState xmlns:xlrd2="http://schemas.microsoft.com/office/spreadsheetml/2017/richdata2" ref="A3:O622">
    <sortCondition sortBy="cellColor" ref="I3:I622" dxfId="0"/>
    <sortCondition ref="I3:I6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03 Revenue</vt:lpstr>
      <vt:lpstr>03 Expenses</vt:lpstr>
      <vt:lpstr>08 Expenses</vt:lpstr>
      <vt:lpstr>03 Grants</vt:lpstr>
      <vt:lpstr>Summary</vt:lpstr>
      <vt:lpstr>Grants updated</vt:lpstr>
      <vt:lpstr>Grants worksheet (Susan)</vt:lpstr>
      <vt:lpstr>03 Sinking</vt:lpstr>
      <vt:lpstr>'03 Expenses'!Print_Area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2024-01-06T18:19:34Z</dcterms:modified>
</cp:coreProperties>
</file>